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workbookProtection workbookPassword="DC9F" lockStructure="1"/>
  <bookViews>
    <workbookView xWindow="7680" yWindow="765" windowWidth="7725" windowHeight="7485" firstSheet="6" activeTab="7"/>
  </bookViews>
  <sheets>
    <sheet name="Início" sheetId="1" r:id="rId1"/>
    <sheet name="Atualização de dados" sheetId="33" r:id="rId2"/>
    <sheet name="1_IAA" sheetId="26" r:id="rId3"/>
    <sheet name="2_Av I" sheetId="11" r:id="rId4"/>
    <sheet name="3_Av Ext" sheetId="21" r:id="rId5"/>
    <sheet name="4_Indisciplina" sheetId="23" r:id="rId6"/>
    <sheet name="5.1 - Metas Gerais" sheetId="27" r:id="rId7"/>
    <sheet name="5.2 - Ações" sheetId="28" r:id="rId8"/>
    <sheet name="6_Classif Ações_PDF" sheetId="25" state="hidden" r:id="rId9"/>
    <sheet name="6_Grau de satisfação" sheetId="53" r:id="rId10"/>
    <sheet name="7_Trabalho em Rede" sheetId="52" r:id="rId11"/>
    <sheet name="8_Ações de capacitação 2014_15" sheetId="51" r:id="rId12"/>
    <sheet name="9_Ações de capacitação 2013_14" sheetId="54" r:id="rId13"/>
    <sheet name="10 e 11" sheetId="19" r:id="rId14"/>
    <sheet name="12_Comentários" sheetId="13" r:id="rId15"/>
    <sheet name="Folha1" sheetId="4" state="hidden" r:id="rId16"/>
  </sheets>
  <externalReferences>
    <externalReference r:id="rId17"/>
    <externalReference r:id="rId18"/>
    <externalReference r:id="rId19"/>
  </externalReferences>
  <definedNames>
    <definedName name="_3.1_____Avaliação_Aferida_4.º_ano">'3_Av Ext'!$A$6</definedName>
    <definedName name="_3.2_____Avaliação_Aferida_6.º_ano">'3_Av Ext'!$A$27</definedName>
    <definedName name="_3.3_____Avaliação_Aferida_9.º_ano">'3_Av Ext'!$A$48</definedName>
    <definedName name="_3.4_____Avaliação_Aferida_12.º_ano">'3_Av Ext'!$A$69</definedName>
    <definedName name="_xlnm._FilterDatabase" localSheetId="7" hidden="1">'5.2 - Ações'!$B$7:$J$7</definedName>
    <definedName name="_xlnm._FilterDatabase" localSheetId="15" hidden="1">Folha1!$A$1:$G$139</definedName>
    <definedName name="a__Taxa_de_repetência_por_ano_de_escolaridade_ciclo" localSheetId="10">#REF!</definedName>
    <definedName name="a__Taxa_de_repetência_por_ano_de_escolaridade_ciclo" localSheetId="12">#REF!</definedName>
    <definedName name="a__Taxa_de_repetência_por_ano_de_escolaridade_ciclo">#REF!</definedName>
    <definedName name="_xlnm.Print_Area" localSheetId="2">'1_IAA'!$A$1:$G$111</definedName>
    <definedName name="_xlnm.Print_Area" localSheetId="4">'3_Av Ext'!$A$1:$N$91</definedName>
    <definedName name="_xlnm.Print_Area" localSheetId="6">'5.1 - Metas Gerais'!$A$1:$M$177</definedName>
    <definedName name="_xlnm.Print_Area" localSheetId="7">'5.2 - Ações'!$A$1:$J$32</definedName>
    <definedName name="_xlnm.Print_Area" localSheetId="8">'6_Classif Ações_PDF'!$A$1:$H$31</definedName>
    <definedName name="_xlnm.Print_Area" localSheetId="11">'8_Ações de capacitação 2014_15'!$A$1:$U$31</definedName>
    <definedName name="_xlnm.Print_Area" localSheetId="12">'9_Ações de capacitação 2013_14'!$A$1:$O$19</definedName>
    <definedName name="b_">'[1]5_Metas'!#REF!</definedName>
    <definedName name="b__Resultados_nas_provas_de_aferição_e_exames_nacionais___Língua_Portuguesa_e_Matemática" localSheetId="6">'[2]5_Metas'!#REF!</definedName>
    <definedName name="b__Resultados_nas_provas_de_aferição_e_exames_nacionais___Língua_Portuguesa_e_Matemática" localSheetId="7">'[2]5_Metas'!#REF!</definedName>
    <definedName name="b__Resultados_nas_provas_de_aferição_e_exames_nacionais___Língua_Portuguesa_e_Matemática" localSheetId="10">#REF!</definedName>
    <definedName name="b__Resultados_nas_provas_de_aferição_e_exames_nacionais___Língua_Portuguesa_e_Matemática" localSheetId="12">#REF!</definedName>
    <definedName name="b__Resultados_nas_provas_de_aferição_e_exames_nacionais___Língua_Portuguesa_e_Matemática">#REF!</definedName>
    <definedName name="c__Taxa_de_abandono_por_ciclo" localSheetId="6">'[2]5_Metas'!#REF!</definedName>
    <definedName name="c__Taxa_de_abandono_por_ciclo" localSheetId="7">'[2]5_Metas'!#REF!</definedName>
    <definedName name="c__Taxa_de_abandono_por_ciclo" localSheetId="10">#REF!</definedName>
    <definedName name="c__Taxa_de_abandono_por_ciclo" localSheetId="12">#REF!</definedName>
    <definedName name="c__Taxa_de_abandono_por_ciclo">#REF!</definedName>
    <definedName name="d__Taxa_de_absentismo_por_ciclo" localSheetId="6">'[2]5_Metas'!#REF!</definedName>
    <definedName name="d__Taxa_de_absentismo_por_ciclo" localSheetId="7">'[2]5_Metas'!#REF!</definedName>
    <definedName name="d__Taxa_de_absentismo_por_ciclo" localSheetId="10">#REF!</definedName>
    <definedName name="d__Taxa_de_absentismo_por_ciclo" localSheetId="12">#REF!</definedName>
    <definedName name="d__Taxa_de_absentismo_por_ciclo">#REF!</definedName>
    <definedName name="e__Indisciplina" localSheetId="6">'[2]5_Metas'!#REF!</definedName>
    <definedName name="e__Indisciplina" localSheetId="7">'[2]5_Metas'!#REF!</definedName>
    <definedName name="e__Indisciplina" localSheetId="10">#REF!</definedName>
    <definedName name="e__Indisciplina" localSheetId="12">#REF!</definedName>
    <definedName name="e__Indisciplina">#REF!</definedName>
    <definedName name="G" localSheetId="8">'6_Classif Ações_PDF'!#REF!</definedName>
    <definedName name="G" localSheetId="10">#REF!</definedName>
    <definedName name="G" localSheetId="12">#REF!</definedName>
    <definedName name="G">#REF!</definedName>
    <definedName name="GG" localSheetId="8">'6_Classif Ações_PDF'!#REF!</definedName>
    <definedName name="GG" localSheetId="10">#REF!</definedName>
    <definedName name="GG" localSheetId="12">#REF!</definedName>
    <definedName name="GG">#REF!</definedName>
    <definedName name="GGG" localSheetId="8">'6_Classif Ações_PDF'!#REF!</definedName>
    <definedName name="GGG" localSheetId="10">#REF!</definedName>
    <definedName name="GGG" localSheetId="12">#REF!</definedName>
    <definedName name="GGG">#REF!</definedName>
    <definedName name="GGGG" localSheetId="8">'6_Classif Ações_PDF'!#REF!</definedName>
    <definedName name="GGGG" localSheetId="10">#REF!</definedName>
    <definedName name="GGGG" localSheetId="12">#REF!</definedName>
    <definedName name="GGGG">#REF!</definedName>
    <definedName name="GI" localSheetId="8">'6_Classif Ações_PDF'!#REF!</definedName>
    <definedName name="GI" localSheetId="10">#REF!</definedName>
    <definedName name="GI" localSheetId="12">#REF!</definedName>
    <definedName name="GI">#REF!</definedName>
    <definedName name="GII" localSheetId="8">'6_Classif Ações_PDF'!#REF!</definedName>
    <definedName name="GII" localSheetId="10">#REF!</definedName>
    <definedName name="GII" localSheetId="12">#REF!</definedName>
    <definedName name="GII">#REF!</definedName>
    <definedName name="GIII" localSheetId="8">'6_Classif Ações_PDF'!#REF!</definedName>
    <definedName name="GIII" localSheetId="10">#REF!</definedName>
    <definedName name="GIII" localSheetId="12">#REF!</definedName>
    <definedName name="GIII">#REF!</definedName>
    <definedName name="GIIII" localSheetId="8">'6_Classif Ações_PDF'!#REF!</definedName>
    <definedName name="GIIII" localSheetId="10">#REF!</definedName>
    <definedName name="GIIII" localSheetId="12">#REF!</definedName>
    <definedName name="GIIII">#REF!</definedName>
    <definedName name="H">'[3]5_Metas'!#REF!</definedName>
    <definedName name="o">'[3]5_Metas'!#REF!</definedName>
    <definedName name="_xlnm.Print_Titles" localSheetId="2">'1_IAA'!$1:$3</definedName>
    <definedName name="_xlnm.Print_Titles" localSheetId="3">'2_Av I'!$1:$1</definedName>
    <definedName name="_xlnm.Print_Titles" localSheetId="4">'3_Av Ext'!$1:$2</definedName>
    <definedName name="_xlnm.Print_Titles" localSheetId="6">'5.1 - Metas Gerais'!$4:$4</definedName>
    <definedName name="_xlnm.Print_Titles" localSheetId="7">'5.2 - Ações'!$5:$7</definedName>
    <definedName name="_xlnm.Print_Titles" localSheetId="11">'8_Ações de capacitação 2014_15'!$A:$B,'8_Ações de capacitação 2014_15'!$6:$7</definedName>
    <definedName name="_xlnm.Print_Titles" localSheetId="12">'9_Ações de capacitação 2013_14'!$A:$B,'9_Ações de capacitação 2013_14'!$1:$1</definedName>
  </definedNames>
  <calcPr calcId="145621"/>
</workbook>
</file>

<file path=xl/calcChain.xml><?xml version="1.0" encoding="utf-8"?>
<calcChain xmlns="http://schemas.openxmlformats.org/spreadsheetml/2006/main">
  <c r="M86" i="21" l="1"/>
  <c r="K86" i="21"/>
  <c r="I86" i="21"/>
  <c r="G86" i="21"/>
  <c r="M77" i="21"/>
  <c r="I77" i="21"/>
  <c r="K77" i="21"/>
  <c r="G77" i="21"/>
  <c r="A1" i="53"/>
  <c r="A1" i="28"/>
  <c r="J8" i="51"/>
  <c r="C164" i="27"/>
  <c r="D164" i="27"/>
  <c r="E164" i="27"/>
  <c r="N164" i="27"/>
  <c r="F164" i="27"/>
  <c r="G164" i="27"/>
  <c r="J167" i="27"/>
  <c r="L167" i="27"/>
  <c r="N167" i="27"/>
  <c r="N168" i="27"/>
  <c r="P168" i="27"/>
  <c r="O139" i="27"/>
  <c r="O148" i="27"/>
  <c r="O157" i="27"/>
  <c r="O99" i="27"/>
  <c r="O108" i="27"/>
  <c r="O117" i="27"/>
  <c r="O126" i="27"/>
  <c r="N135" i="27"/>
  <c r="G135" i="27"/>
  <c r="H135" i="27"/>
  <c r="J138" i="27"/>
  <c r="L138" i="27"/>
  <c r="H168" i="27"/>
  <c r="L170" i="27"/>
  <c r="M1" i="27"/>
  <c r="N1" i="27"/>
  <c r="M14" i="21"/>
  <c r="K14" i="21"/>
  <c r="I14" i="21"/>
  <c r="G14" i="21"/>
  <c r="E14" i="21"/>
  <c r="C14" i="21"/>
  <c r="M22" i="21"/>
  <c r="K22" i="21"/>
  <c r="I22" i="21"/>
  <c r="G22" i="21"/>
  <c r="E22" i="21"/>
  <c r="C22" i="21"/>
  <c r="M35" i="21"/>
  <c r="K35" i="21"/>
  <c r="I35" i="21"/>
  <c r="G35" i="21"/>
  <c r="E35" i="21"/>
  <c r="C35" i="21"/>
  <c r="M43" i="21"/>
  <c r="K43" i="21"/>
  <c r="I43" i="21"/>
  <c r="G43" i="21"/>
  <c r="E43" i="21"/>
  <c r="C43" i="21"/>
  <c r="M64" i="21"/>
  <c r="K64" i="21"/>
  <c r="I64" i="21"/>
  <c r="G64" i="21"/>
  <c r="E64" i="21"/>
  <c r="C64" i="21"/>
  <c r="M56" i="21"/>
  <c r="K56" i="21"/>
  <c r="I56" i="21"/>
  <c r="G56" i="21"/>
  <c r="E56" i="21"/>
  <c r="C56" i="21"/>
  <c r="N64" i="21"/>
  <c r="N43" i="21"/>
  <c r="N35" i="21"/>
  <c r="N22" i="21"/>
  <c r="N14" i="21"/>
  <c r="N56" i="21"/>
  <c r="A1" i="54"/>
  <c r="E12" i="23"/>
  <c r="T39" i="11"/>
  <c r="T38" i="11"/>
  <c r="T37" i="11"/>
  <c r="T36" i="11"/>
  <c r="T35" i="11"/>
  <c r="T34" i="11"/>
  <c r="T33" i="11"/>
  <c r="T32" i="11"/>
  <c r="T31" i="11"/>
  <c r="T30" i="11"/>
  <c r="T29" i="11"/>
  <c r="T28" i="11"/>
  <c r="U19" i="11"/>
  <c r="S19" i="11"/>
  <c r="U18" i="11"/>
  <c r="S18" i="11"/>
  <c r="U17" i="11"/>
  <c r="S17" i="11"/>
  <c r="U16" i="11"/>
  <c r="S16" i="11"/>
  <c r="U15" i="11"/>
  <c r="S15" i="11"/>
  <c r="U14" i="11"/>
  <c r="S14" i="11"/>
  <c r="U13" i="11"/>
  <c r="S13" i="11"/>
  <c r="U12" i="11"/>
  <c r="S12" i="11"/>
  <c r="U11" i="11"/>
  <c r="S11" i="11"/>
  <c r="T1" i="11"/>
  <c r="H163" i="27"/>
  <c r="N153" i="27"/>
  <c r="N144" i="27"/>
  <c r="N138" i="27"/>
  <c r="N121" i="27"/>
  <c r="N112" i="27"/>
  <c r="N103" i="27"/>
  <c r="N94" i="27"/>
  <c r="A1" i="52"/>
  <c r="A1" i="51"/>
  <c r="J30" i="51"/>
  <c r="J28" i="51"/>
  <c r="J26" i="51"/>
  <c r="J24" i="51"/>
  <c r="J22" i="51"/>
  <c r="J20" i="51"/>
  <c r="J18" i="51"/>
  <c r="J16" i="51"/>
  <c r="J14" i="51"/>
  <c r="J12" i="51"/>
  <c r="J10" i="51"/>
  <c r="A1" i="13"/>
  <c r="A1" i="19"/>
  <c r="A1" i="33"/>
  <c r="A1" i="26"/>
  <c r="A1" i="11"/>
  <c r="A1" i="21"/>
  <c r="A1" i="23"/>
  <c r="A1" i="27"/>
  <c r="L1" i="28"/>
  <c r="G144" i="27"/>
  <c r="H144" i="27"/>
  <c r="J147" i="27"/>
  <c r="L147" i="27"/>
  <c r="N147" i="27"/>
  <c r="L156" i="27"/>
  <c r="N156" i="27"/>
  <c r="L97" i="27"/>
  <c r="N97" i="27"/>
  <c r="L106" i="27"/>
  <c r="N106" i="27"/>
  <c r="H103" i="27"/>
  <c r="J107" i="27"/>
  <c r="L107" i="27"/>
  <c r="N107" i="27"/>
  <c r="E112" i="27"/>
  <c r="J115" i="27"/>
  <c r="L115" i="27"/>
  <c r="N115" i="27"/>
  <c r="H112" i="27"/>
  <c r="J116" i="27"/>
  <c r="L116" i="27"/>
  <c r="N116" i="27"/>
  <c r="L124" i="27"/>
  <c r="N124" i="27"/>
  <c r="L125" i="27"/>
  <c r="N125" i="27"/>
  <c r="N148" i="27"/>
  <c r="H148" i="27"/>
  <c r="M12" i="23"/>
  <c r="I12" i="23"/>
  <c r="J12" i="23"/>
  <c r="F12" i="23"/>
  <c r="K12" i="23"/>
  <c r="G153" i="27"/>
  <c r="H153" i="27"/>
  <c r="J156" i="27"/>
  <c r="H121" i="27"/>
  <c r="J125" i="27"/>
  <c r="E121" i="27"/>
  <c r="J124" i="27"/>
  <c r="E103" i="27"/>
  <c r="J106" i="27"/>
  <c r="E94" i="27"/>
  <c r="J97" i="27"/>
  <c r="H94" i="27"/>
  <c r="J98" i="27"/>
  <c r="L98" i="27"/>
  <c r="N98" i="27"/>
  <c r="N108" i="27"/>
  <c r="H108" i="27"/>
  <c r="H126" i="27"/>
  <c r="H157" i="27"/>
  <c r="N117" i="27"/>
  <c r="H117" i="27"/>
  <c r="N139" i="27"/>
  <c r="H139" i="27"/>
  <c r="G1" i="33"/>
  <c r="G1" i="19"/>
  <c r="N1" i="51"/>
  <c r="F1" i="26"/>
  <c r="L1" i="21"/>
  <c r="O1" i="21"/>
  <c r="G1" i="13"/>
  <c r="O1" i="11"/>
  <c r="V1" i="11"/>
  <c r="G1" i="53"/>
  <c r="G1" i="52"/>
  <c r="P157" i="27"/>
  <c r="L159" i="27"/>
  <c r="D15" i="11"/>
  <c r="N15" i="11"/>
  <c r="D19" i="11"/>
  <c r="I15" i="11"/>
  <c r="A174" i="27"/>
  <c r="M1" i="54"/>
  <c r="P1" i="54"/>
  <c r="F19" i="11"/>
  <c r="P19" i="11"/>
  <c r="J1" i="28"/>
  <c r="J1" i="23"/>
  <c r="L1" i="23"/>
  <c r="F15" i="11"/>
  <c r="P15" i="11"/>
  <c r="E29" i="11"/>
  <c r="E33" i="11"/>
  <c r="E37" i="11"/>
  <c r="J32" i="11"/>
  <c r="O33" i="11"/>
  <c r="O37" i="11"/>
  <c r="J36" i="11"/>
  <c r="O39" i="11"/>
  <c r="O35" i="11"/>
  <c r="O31" i="11"/>
  <c r="J34" i="11"/>
  <c r="J30" i="11"/>
  <c r="E38" i="11"/>
  <c r="E34" i="11"/>
  <c r="E32" i="11"/>
  <c r="E30" i="11"/>
  <c r="H1" i="26"/>
  <c r="J81" i="27"/>
  <c r="J85" i="27"/>
  <c r="J71" i="27"/>
  <c r="J75" i="27"/>
  <c r="N157" i="27"/>
  <c r="N99" i="27"/>
  <c r="N126" i="27"/>
  <c r="F26" i="27"/>
  <c r="F36" i="27"/>
  <c r="F46" i="27"/>
  <c r="F56" i="27"/>
  <c r="F66" i="27"/>
  <c r="F76" i="27"/>
  <c r="F86" i="27"/>
  <c r="B68" i="27"/>
  <c r="N74" i="21"/>
  <c r="N83" i="21"/>
  <c r="N84" i="21"/>
  <c r="N75" i="21"/>
  <c r="M76" i="21"/>
  <c r="K76" i="21"/>
  <c r="M85" i="21"/>
  <c r="K85" i="21"/>
  <c r="N19" i="11"/>
  <c r="K19" i="11"/>
  <c r="I19" i="11"/>
  <c r="I76" i="21"/>
  <c r="G76" i="21"/>
  <c r="I85" i="21"/>
  <c r="G85" i="21"/>
  <c r="O28" i="11"/>
  <c r="E36" i="11"/>
  <c r="J38" i="11"/>
  <c r="K15" i="11"/>
  <c r="G32" i="21"/>
  <c r="G54" i="21"/>
  <c r="G11" i="21"/>
  <c r="G19" i="21"/>
  <c r="G40" i="21"/>
  <c r="K61" i="21"/>
  <c r="O29" i="11"/>
  <c r="G62" i="21"/>
  <c r="M42" i="21"/>
  <c r="G42" i="21"/>
  <c r="I41" i="21"/>
  <c r="E63" i="21"/>
  <c r="P126" i="27"/>
  <c r="I13" i="21"/>
  <c r="K20" i="21"/>
  <c r="K53" i="21"/>
  <c r="E55" i="21"/>
  <c r="G12" i="21"/>
  <c r="C61" i="21"/>
  <c r="K21" i="21"/>
  <c r="I34" i="21"/>
  <c r="E42" i="21"/>
  <c r="K41" i="21"/>
  <c r="E11" i="23"/>
  <c r="G56" i="27"/>
  <c r="A56" i="27"/>
  <c r="O26" i="27"/>
  <c r="H21" i="27"/>
  <c r="J21" i="27"/>
  <c r="J24" i="27"/>
  <c r="N21" i="27"/>
  <c r="K21" i="27"/>
  <c r="M21" i="27"/>
  <c r="J25" i="27"/>
  <c r="O66" i="27"/>
  <c r="K61" i="27"/>
  <c r="M61" i="27"/>
  <c r="J65" i="27"/>
  <c r="N61" i="27"/>
  <c r="H61" i="27"/>
  <c r="J61" i="27"/>
  <c r="J64" i="27"/>
  <c r="E81" i="27"/>
  <c r="G81" i="27"/>
  <c r="J84" i="27"/>
  <c r="N81" i="27"/>
  <c r="O86" i="27"/>
  <c r="O36" i="27"/>
  <c r="K31" i="27"/>
  <c r="M31" i="27"/>
  <c r="J35" i="27"/>
  <c r="N31" i="27"/>
  <c r="H31" i="27"/>
  <c r="J31" i="27"/>
  <c r="J34" i="27"/>
  <c r="O76" i="27"/>
  <c r="N71" i="27"/>
  <c r="E71" i="27"/>
  <c r="G71" i="27"/>
  <c r="J74" i="27"/>
  <c r="E13" i="21"/>
  <c r="M13" i="21"/>
  <c r="C20" i="21"/>
  <c r="M20" i="21"/>
  <c r="K33" i="21"/>
  <c r="C53" i="21"/>
  <c r="K55" i="21"/>
  <c r="C12" i="21"/>
  <c r="I12" i="21"/>
  <c r="K12" i="21"/>
  <c r="M19" i="21"/>
  <c r="E32" i="21"/>
  <c r="I33" i="21"/>
  <c r="M40" i="21"/>
  <c r="E54" i="21"/>
  <c r="C54" i="21"/>
  <c r="I55" i="21"/>
  <c r="M61" i="21"/>
  <c r="I21" i="21"/>
  <c r="G34" i="21"/>
  <c r="M63" i="21"/>
  <c r="C63" i="21"/>
  <c r="K63" i="21"/>
  <c r="E21" i="21"/>
  <c r="E34" i="21"/>
  <c r="E41" i="21"/>
  <c r="I42" i="21"/>
  <c r="M11" i="21"/>
  <c r="C11" i="21"/>
  <c r="K11" i="21"/>
  <c r="C34" i="21"/>
  <c r="G41" i="21"/>
  <c r="K42" i="21"/>
  <c r="C13" i="21"/>
  <c r="N11" i="11"/>
  <c r="P11" i="11"/>
  <c r="D14" i="11"/>
  <c r="F14" i="11"/>
  <c r="D18" i="11"/>
  <c r="F18" i="11"/>
  <c r="K14" i="11"/>
  <c r="I14" i="11"/>
  <c r="I18" i="11"/>
  <c r="K18" i="11"/>
  <c r="P14" i="11"/>
  <c r="N14" i="11"/>
  <c r="P18" i="11"/>
  <c r="N18" i="11"/>
  <c r="J29" i="11"/>
  <c r="J33" i="11"/>
  <c r="J37" i="11"/>
  <c r="O30" i="11"/>
  <c r="O34" i="11"/>
  <c r="O38" i="11"/>
  <c r="J28" i="11"/>
  <c r="P17" i="11"/>
  <c r="N17" i="11"/>
  <c r="K13" i="11"/>
  <c r="I13" i="11"/>
  <c r="D17" i="11"/>
  <c r="F17" i="11"/>
  <c r="K11" i="11"/>
  <c r="I11" i="11"/>
  <c r="E39" i="11"/>
  <c r="E35" i="11"/>
  <c r="E31" i="11"/>
  <c r="E28" i="11"/>
  <c r="C62" i="21"/>
  <c r="E62" i="21"/>
  <c r="I54" i="21"/>
  <c r="M33" i="21"/>
  <c r="E20" i="21"/>
  <c r="E12" i="21"/>
  <c r="G61" i="21"/>
  <c r="G53" i="21"/>
  <c r="K32" i="21"/>
  <c r="C19" i="21"/>
  <c r="I19" i="21"/>
  <c r="K19" i="21"/>
  <c r="E11" i="21"/>
  <c r="M53" i="21"/>
  <c r="C32" i="21"/>
  <c r="C41" i="21"/>
  <c r="N41" i="21"/>
  <c r="A46" i="27"/>
  <c r="G46" i="27"/>
  <c r="A26" i="27"/>
  <c r="G26" i="27"/>
  <c r="G66" i="27"/>
  <c r="A66" i="27"/>
  <c r="G86" i="27"/>
  <c r="A86" i="27"/>
  <c r="F16" i="27"/>
  <c r="A16" i="27"/>
  <c r="G16" i="27"/>
  <c r="G36" i="27"/>
  <c r="A36" i="27"/>
  <c r="G76" i="27"/>
  <c r="A76" i="27"/>
  <c r="O46" i="27"/>
  <c r="N41" i="27"/>
  <c r="K41" i="27"/>
  <c r="M41" i="27"/>
  <c r="J45" i="27"/>
  <c r="H41" i="27"/>
  <c r="J41" i="27"/>
  <c r="J44" i="27"/>
  <c r="O16" i="27"/>
  <c r="N11" i="27"/>
  <c r="K11" i="27"/>
  <c r="M11" i="27"/>
  <c r="J15" i="27"/>
  <c r="H11" i="27"/>
  <c r="J11" i="27"/>
  <c r="J14" i="27"/>
  <c r="O56" i="27"/>
  <c r="K51" i="27"/>
  <c r="M51" i="27"/>
  <c r="J55" i="27"/>
  <c r="N51" i="27"/>
  <c r="H51" i="27"/>
  <c r="J51" i="27"/>
  <c r="J54" i="27"/>
  <c r="C33" i="21"/>
  <c r="G33" i="21"/>
  <c r="E33" i="21"/>
  <c r="C55" i="21"/>
  <c r="G55" i="21"/>
  <c r="I11" i="21"/>
  <c r="E19" i="21"/>
  <c r="I20" i="21"/>
  <c r="M32" i="21"/>
  <c r="E40" i="21"/>
  <c r="I53" i="21"/>
  <c r="M54" i="21"/>
  <c r="E61" i="21"/>
  <c r="I62" i="21"/>
  <c r="C21" i="21"/>
  <c r="M21" i="21"/>
  <c r="M34" i="21"/>
  <c r="M41" i="21"/>
  <c r="I63" i="21"/>
  <c r="G21" i="21"/>
  <c r="K34" i="21"/>
  <c r="C42" i="21"/>
  <c r="N42" i="21"/>
  <c r="G63" i="21"/>
  <c r="F12" i="11"/>
  <c r="D12" i="11"/>
  <c r="D16" i="11"/>
  <c r="F16" i="11"/>
  <c r="I12" i="11"/>
  <c r="K12" i="11"/>
  <c r="K16" i="11"/>
  <c r="I16" i="11"/>
  <c r="P12" i="11"/>
  <c r="N12" i="11"/>
  <c r="N16" i="11"/>
  <c r="P16" i="11"/>
  <c r="J31" i="11"/>
  <c r="J35" i="11"/>
  <c r="J39" i="11"/>
  <c r="O32" i="11"/>
  <c r="O36" i="11"/>
  <c r="D11" i="11"/>
  <c r="F11" i="11"/>
  <c r="N13" i="11"/>
  <c r="P13" i="11"/>
  <c r="I17" i="11"/>
  <c r="K17" i="11"/>
  <c r="F13" i="11"/>
  <c r="D13" i="11"/>
  <c r="M55" i="21"/>
  <c r="E53" i="21"/>
  <c r="I32" i="21"/>
  <c r="M12" i="21"/>
  <c r="K62" i="21"/>
  <c r="K54" i="21"/>
  <c r="C40" i="21"/>
  <c r="G20" i="21"/>
  <c r="G13" i="21"/>
  <c r="I61" i="21"/>
  <c r="K40" i="21"/>
  <c r="K13" i="21"/>
  <c r="M62" i="21"/>
  <c r="I40" i="21"/>
  <c r="H99" i="27"/>
  <c r="E9" i="23"/>
  <c r="F9" i="23"/>
  <c r="N40" i="21"/>
  <c r="N61" i="21"/>
  <c r="N32" i="21"/>
  <c r="N19" i="21"/>
  <c r="I11" i="23"/>
  <c r="K11" i="23"/>
  <c r="I9" i="23"/>
  <c r="I10" i="23"/>
  <c r="N55" i="21"/>
  <c r="F11" i="23"/>
  <c r="E10" i="23"/>
  <c r="F10" i="23"/>
  <c r="M10" i="23"/>
  <c r="M9" i="23"/>
  <c r="N21" i="21"/>
  <c r="N33" i="21"/>
  <c r="L14" i="27"/>
  <c r="N14" i="27"/>
  <c r="L15" i="27"/>
  <c r="N15" i="27"/>
  <c r="L45" i="27"/>
  <c r="N45" i="27"/>
  <c r="L44" i="27"/>
  <c r="N44" i="27"/>
  <c r="N62" i="21"/>
  <c r="N34" i="21"/>
  <c r="N11" i="21"/>
  <c r="N54" i="21"/>
  <c r="N12" i="21"/>
  <c r="N53" i="21"/>
  <c r="L34" i="27"/>
  <c r="N34" i="27"/>
  <c r="L35" i="27"/>
  <c r="N35" i="27"/>
  <c r="L84" i="27"/>
  <c r="N84" i="27"/>
  <c r="L85" i="27"/>
  <c r="N85" i="27"/>
  <c r="L54" i="27"/>
  <c r="N54" i="27"/>
  <c r="L55" i="27"/>
  <c r="N55" i="27"/>
  <c r="N13" i="21"/>
  <c r="N63" i="21"/>
  <c r="N20" i="21"/>
  <c r="L74" i="27"/>
  <c r="N74" i="27"/>
  <c r="L75" i="27"/>
  <c r="N75" i="27"/>
  <c r="L65" i="27"/>
  <c r="N65" i="27"/>
  <c r="L64" i="27"/>
  <c r="N64" i="27"/>
  <c r="L25" i="27"/>
  <c r="N25" i="27"/>
  <c r="L24" i="27"/>
  <c r="N24" i="27"/>
  <c r="L128" i="27"/>
  <c r="N26" i="27"/>
  <c r="H26" i="27"/>
  <c r="N66" i="27"/>
  <c r="H66" i="27"/>
  <c r="N56" i="27"/>
  <c r="H56" i="27"/>
  <c r="N86" i="27"/>
  <c r="H86" i="27"/>
  <c r="N16" i="27"/>
  <c r="H16" i="27"/>
  <c r="J9" i="23"/>
  <c r="K9" i="23"/>
  <c r="J11" i="23"/>
  <c r="J10" i="23"/>
  <c r="K10" i="23"/>
  <c r="N76" i="27"/>
  <c r="H76" i="27"/>
  <c r="N36" i="27"/>
  <c r="H36" i="27"/>
  <c r="N46" i="27"/>
  <c r="H46" i="27"/>
  <c r="P86" i="27"/>
  <c r="N172" i="27"/>
  <c r="K172" i="27"/>
  <c r="A176" i="27"/>
  <c r="L88" i="27"/>
</calcChain>
</file>

<file path=xl/comments1.xml><?xml version="1.0" encoding="utf-8"?>
<comments xmlns="http://schemas.openxmlformats.org/spreadsheetml/2006/main">
  <authors>
    <author>pandre</author>
    <author>Nuno Garcia (DGE)</author>
  </authors>
  <commentList>
    <comment ref="D9" authorId="0">
      <text>
        <r>
          <rPr>
            <b/>
            <sz val="8"/>
            <color indexed="81"/>
            <rFont val="Arial"/>
            <family val="2"/>
          </rPr>
          <t>Não considerar os alunos retidos por excesso de faltas</t>
        </r>
      </text>
    </comment>
    <comment ref="E9" authorId="0">
      <text>
        <r>
          <rPr>
            <b/>
            <sz val="8"/>
            <color indexed="81"/>
            <rFont val="Arial"/>
            <family val="2"/>
          </rPr>
          <t>Considerar os alunos que ficaram retidos por excesso de faltas, anularam a matrícula, excluíram por excesso de faltas e os que, apesar de inscritos, por motivo desconhecido / não comprovado, nunca compareceram às aulas.</t>
        </r>
      </text>
    </comment>
    <comment ref="F9" authorId="0">
      <text>
        <r>
          <rPr>
            <b/>
            <sz val="8"/>
            <color indexed="81"/>
            <rFont val="Arial"/>
            <family val="2"/>
          </rPr>
          <t>Considerar todos os alunos que ultrapassaram o limite legal de faltas injustificadas independentemente da situação final, ou seja, quer tenham transitado/concluído, quer tenham ficado retidos/abandonado</t>
        </r>
      </text>
    </comment>
    <comment ref="D27" authorId="0">
      <text>
        <r>
          <rPr>
            <b/>
            <sz val="8"/>
            <color indexed="81"/>
            <rFont val="Arial"/>
            <family val="2"/>
          </rPr>
          <t>Não considerar os alunos retidos por excesso de faltas</t>
        </r>
      </text>
    </comment>
    <comment ref="E27" authorId="0">
      <text>
        <r>
          <rPr>
            <b/>
            <sz val="8"/>
            <color indexed="81"/>
            <rFont val="Arial"/>
            <family val="2"/>
          </rPr>
          <t>Considerar os alunos que ficaram retidos por excesso de faltas, anularam a matrícula, excluíram por excesso de faltas e os que, apesar de inscritos, por motivo desconhecido / não comprovado, nunca compareceram às aulas.</t>
        </r>
      </text>
    </comment>
    <comment ref="F27" authorId="0">
      <text>
        <r>
          <rPr>
            <b/>
            <sz val="8"/>
            <color indexed="81"/>
            <rFont val="Arial"/>
            <family val="2"/>
          </rPr>
          <t>Considerar todos os alunos que ultrapassaram o limite legal de faltas injustificadas independentemente da situação final, ou seja, quer tenham transitado/concluído, quer tenham ficado retidos/abandonado</t>
        </r>
      </text>
    </comment>
    <comment ref="D55" authorId="1">
      <text>
        <r>
          <rPr>
            <b/>
            <sz val="8"/>
            <color indexed="81"/>
            <rFont val="Tahoma"/>
            <family val="2"/>
          </rPr>
          <t>Não considerar os alunos retidos por excesso de faltas</t>
        </r>
        <r>
          <rPr>
            <sz val="8"/>
            <color indexed="81"/>
            <rFont val="Tahoma"/>
            <family val="2"/>
          </rPr>
          <t xml:space="preserve">
</t>
        </r>
      </text>
    </comment>
    <comment ref="E55" authorId="0">
      <text>
        <r>
          <rPr>
            <b/>
            <sz val="8"/>
            <color indexed="81"/>
            <rFont val="Arial"/>
            <family val="2"/>
          </rPr>
          <t>Considerar os alunos que ficaram retidos por excesso de faltas, anularam a matrícula, excluíram por excesso de faltas e os que, apesar de inscritos, por motivo desconhecido / não comprovado, nunca compareceram às aulas.</t>
        </r>
      </text>
    </comment>
    <comment ref="F55" authorId="0">
      <text>
        <r>
          <rPr>
            <b/>
            <sz val="8"/>
            <color indexed="81"/>
            <rFont val="Arial"/>
            <family val="2"/>
          </rPr>
          <t>Considerar todos os alunos que ultrapassaram o limite legal de faltas injustificadas independentemente da situação final, ou seja, quer tenham transitado/concluído, quer tenham ficado retidos/abandonado</t>
        </r>
      </text>
    </comment>
    <comment ref="D83" authorId="0">
      <text>
        <r>
          <rPr>
            <b/>
            <sz val="8"/>
            <color indexed="81"/>
            <rFont val="Arial"/>
            <family val="2"/>
          </rPr>
          <t>Não considerar os alunos retidos por excesso de faltas</t>
        </r>
      </text>
    </comment>
    <comment ref="E83" authorId="0">
      <text>
        <r>
          <rPr>
            <b/>
            <sz val="8"/>
            <color indexed="81"/>
            <rFont val="Arial"/>
            <family val="2"/>
          </rPr>
          <t>Considerar os alunos que ficaram retidos por excesso de faltas, anularam a matrícula, excluíram por excesso de faltas e os que, apesar de inscritos, por motivo desconhecido / não comprovado, nunca compareceram às aulas.</t>
        </r>
      </text>
    </comment>
    <comment ref="F83" authorId="0">
      <text>
        <r>
          <rPr>
            <b/>
            <sz val="8"/>
            <color indexed="81"/>
            <rFont val="Arial"/>
            <family val="2"/>
          </rPr>
          <t>Considerar todos os alunos que ultrapassaram o limite legal de faltas injustificadas independentemente da situação final, ou seja, quer tenham transitado/concluído, quer tenham ficado retidos/abandonado</t>
        </r>
      </text>
    </comment>
  </commentList>
</comments>
</file>

<file path=xl/comments2.xml><?xml version="1.0" encoding="utf-8"?>
<comments xmlns="http://schemas.openxmlformats.org/spreadsheetml/2006/main">
  <authors>
    <author>pandre</author>
  </authors>
  <commentList>
    <comment ref="B7" authorId="0">
      <text>
        <r>
          <rPr>
            <b/>
            <sz val="9"/>
            <color indexed="81"/>
            <rFont val="Arial"/>
            <family val="2"/>
          </rPr>
          <t>Contabilizar todos os alunos inscritos (excepto os transferidos) em todos os ciclos, 1.º, 2.º e 3.º ciclos do ensino básico e ensino secundário.
Ficam excluídas as crianças que frequentam o pré-escolar e os jovens e adultos que frequentam o ensino de adultos, EFAS, recorrente, módulos capitalizáveis, CQEP.</t>
        </r>
      </text>
    </comment>
  </commentList>
</comments>
</file>

<file path=xl/comments3.xml><?xml version="1.0" encoding="utf-8"?>
<comments xmlns="http://schemas.openxmlformats.org/spreadsheetml/2006/main">
  <authors>
    <author>Paulo</author>
    <author>pandre</author>
    <author>Paulo André (DGE)</author>
  </authors>
  <commentList>
    <comment ref="H10" authorId="0">
      <text>
        <r>
          <rPr>
            <b/>
            <sz val="9"/>
            <color indexed="81"/>
            <rFont val="Tahoma"/>
            <family val="2"/>
          </rPr>
          <t xml:space="preserve"> 
</t>
        </r>
        <r>
          <rPr>
            <sz val="9"/>
            <color indexed="81"/>
            <rFont val="Tahoma"/>
            <family val="2"/>
          </rPr>
          <t>Taxa de Sucesso = (N5+N4+N3)/(N5+N4+N3+N2+N1)</t>
        </r>
        <r>
          <rPr>
            <b/>
            <sz val="9"/>
            <color indexed="81"/>
            <rFont val="Tahoma"/>
            <family val="2"/>
          </rPr>
          <t xml:space="preserve">
</t>
        </r>
      </text>
    </comment>
    <comment ref="I10" authorId="1">
      <text>
        <r>
          <rPr>
            <sz val="8"/>
            <color indexed="81"/>
            <rFont val="Tahoma"/>
            <family val="2"/>
          </rPr>
          <t xml:space="preserve">
Taxa de sucesso = (N.º total de alunos que a nível nacional obtiveram níveis 5, 4 e 3)/(N.º total de alunos que a nível nacional realizaram a prova)
Universo: Alunos inscritos em escolas Públicas de Portugal Continental</t>
        </r>
      </text>
    </comment>
    <comment ref="J10" authorId="0">
      <text>
        <r>
          <rPr>
            <sz val="9"/>
            <color indexed="81"/>
            <rFont val="Tahoma"/>
            <family val="2"/>
          </rPr>
          <t xml:space="preserve">
Distância da taxa de sucesso para o valor nacional  = (Taxa de sucesso no agrup.) - (Taxa de sucesso a nível nacional)</t>
        </r>
      </text>
    </comment>
    <comment ref="K10" authorId="0">
      <text>
        <r>
          <rPr>
            <sz val="9"/>
            <color indexed="81"/>
            <rFont val="Tahoma"/>
            <family val="2"/>
          </rPr>
          <t xml:space="preserve">
Classificação média = [(n.º níveis 5) x 5+(n.º níveis 4) x 4+(n.º níveis 3) x 3+(n.º níveis 2) x 2+(n.º níveis 1) x 1] / [(n.º níveis 5)+(n.º níveis 4)+(n.º níveis 3)+(n.º níveis 2)+(n.º níveis 1)]</t>
        </r>
      </text>
    </comment>
    <comment ref="L10" authorId="1">
      <text>
        <r>
          <rPr>
            <sz val="8"/>
            <color indexed="81"/>
            <rFont val="Tahoma"/>
            <family val="2"/>
          </rPr>
          <t xml:space="preserve">
Classificação média: Calcula-se como no caso do agrupamento utilizando o n.º total de alunos que a nível nacional obtiveram cada um dos níveis (de 5 a 1) 
Universo: Alunos inscritos em escolas Públicas de Portugal Continental</t>
        </r>
      </text>
    </comment>
    <comment ref="M10" authorId="0">
      <text>
        <r>
          <rPr>
            <sz val="9"/>
            <color indexed="81"/>
            <rFont val="Tahoma"/>
            <family val="2"/>
          </rPr>
          <t xml:space="preserve">
Distância da classificação média para o valor nacional  = (Class. média no agrup. ) - (Class. média a nível nacional)</t>
        </r>
      </text>
    </comment>
    <comment ref="I11" authorId="0">
      <text>
        <r>
          <rPr>
            <sz val="9"/>
            <color indexed="81"/>
            <rFont val="Tahoma"/>
            <family val="2"/>
          </rPr>
          <t xml:space="preserve">
Valor a ser fornecido pela DGE</t>
        </r>
      </text>
    </comment>
    <comment ref="L11" authorId="0">
      <text>
        <r>
          <rPr>
            <sz val="9"/>
            <color indexed="81"/>
            <rFont val="Tahoma"/>
            <family val="2"/>
          </rPr>
          <t xml:space="preserve">
Valor a ser fornecido pela DGE
</t>
        </r>
      </text>
    </comment>
    <comment ref="F13" authorId="1">
      <text>
        <r>
          <rPr>
            <sz val="8"/>
            <color indexed="81"/>
            <rFont val="Tahoma"/>
            <family val="2"/>
          </rPr>
          <t xml:space="preserve">
Média dos últimos 3 anos letivos</t>
        </r>
      </text>
    </comment>
    <comment ref="H13" authorId="1">
      <text>
        <r>
          <rPr>
            <sz val="8"/>
            <color indexed="81"/>
            <rFont val="Tahoma"/>
            <family val="2"/>
          </rPr>
          <t xml:space="preserve">
a alcançar em 2014/15</t>
        </r>
      </text>
    </comment>
    <comment ref="H20" authorId="0">
      <text>
        <r>
          <rPr>
            <b/>
            <sz val="9"/>
            <color indexed="81"/>
            <rFont val="Tahoma"/>
            <family val="2"/>
          </rPr>
          <t xml:space="preserve"> 
</t>
        </r>
        <r>
          <rPr>
            <sz val="9"/>
            <color indexed="81"/>
            <rFont val="Tahoma"/>
            <family val="2"/>
          </rPr>
          <t>Taxa de Sucesso = (N5+N4+N3)/(N5+N4+N3+N2+N1)</t>
        </r>
        <r>
          <rPr>
            <b/>
            <sz val="9"/>
            <color indexed="81"/>
            <rFont val="Tahoma"/>
            <family val="2"/>
          </rPr>
          <t xml:space="preserve">
</t>
        </r>
      </text>
    </comment>
    <comment ref="I20" authorId="1">
      <text>
        <r>
          <rPr>
            <sz val="8"/>
            <color indexed="81"/>
            <rFont val="Tahoma"/>
            <family val="2"/>
          </rPr>
          <t xml:space="preserve">
Taxa de sucesso = (N.º total de alunos que a nível nacional obtiveram níveis 5, 4 e 3)/(N.º total de alunos que a nível nacional realizaram a prova)
Universo: Alunos inscritos em escolas Públicas de Portugal Continental</t>
        </r>
      </text>
    </comment>
    <comment ref="J20" authorId="0">
      <text>
        <r>
          <rPr>
            <sz val="9"/>
            <color indexed="81"/>
            <rFont val="Tahoma"/>
            <family val="2"/>
          </rPr>
          <t xml:space="preserve">
Distância da taxa de sucesso para o valor nacional  = (Taxa de sucesso no agrup.) - (Taxa de sucesso a nível nacional)</t>
        </r>
      </text>
    </comment>
    <comment ref="K20" authorId="0">
      <text>
        <r>
          <rPr>
            <sz val="9"/>
            <color indexed="81"/>
            <rFont val="Tahoma"/>
            <family val="2"/>
          </rPr>
          <t xml:space="preserve">
Classificação média = [(n.º níveis 5) x 5+(n.º níveis 4) x 4+(n.º níveis 3) x 3+(n.º níveis 2) x 2+(n.º níveis 1) x 1] / [(n.º níveis 5)+(n.º níveis 4)+(n.º níveis 3)+(n.º níveis 2)+(n.º níveis 1)]</t>
        </r>
      </text>
    </comment>
    <comment ref="L20" authorId="1">
      <text>
        <r>
          <rPr>
            <sz val="8"/>
            <color indexed="81"/>
            <rFont val="Tahoma"/>
            <family val="2"/>
          </rPr>
          <t xml:space="preserve">
Classificação média: Calcula-se como no caso do agrupamento utilizando o n.º total de alunos que a nível nacional obtiveram cada um dos níveis (de 5 a 1) 
Universo: Alunos inscritos em escolas Públicas de Portugal Continental</t>
        </r>
      </text>
    </comment>
    <comment ref="M20" authorId="0">
      <text>
        <r>
          <rPr>
            <sz val="9"/>
            <color indexed="81"/>
            <rFont val="Tahoma"/>
            <family val="2"/>
          </rPr>
          <t xml:space="preserve">
Distância da classificação média para o valor nacional  = (Class. média no agrup. ) - (Class. média a nível nacional)</t>
        </r>
      </text>
    </comment>
    <comment ref="I21" authorId="0">
      <text>
        <r>
          <rPr>
            <sz val="9"/>
            <color indexed="81"/>
            <rFont val="Tahoma"/>
            <family val="2"/>
          </rPr>
          <t xml:space="preserve">
Valor a ser fornecido pela DGE</t>
        </r>
      </text>
    </comment>
    <comment ref="L21" authorId="0">
      <text>
        <r>
          <rPr>
            <sz val="9"/>
            <color indexed="81"/>
            <rFont val="Tahoma"/>
            <family val="2"/>
          </rPr>
          <t xml:space="preserve">
Valor a ser fornecido pela DGE depois do dia 9/07/2012</t>
        </r>
      </text>
    </comment>
    <comment ref="F23" authorId="1">
      <text>
        <r>
          <rPr>
            <sz val="8"/>
            <color indexed="81"/>
            <rFont val="Tahoma"/>
            <family val="2"/>
          </rPr>
          <t xml:space="preserve">
Média dos últimos 3 anos letivos</t>
        </r>
      </text>
    </comment>
    <comment ref="H23" authorId="1">
      <text>
        <r>
          <rPr>
            <sz val="8"/>
            <color indexed="81"/>
            <rFont val="Tahoma"/>
            <family val="2"/>
          </rPr>
          <t xml:space="preserve">
a alcançar em 2014/15</t>
        </r>
      </text>
    </comment>
    <comment ref="H30" authorId="0">
      <text>
        <r>
          <rPr>
            <sz val="9"/>
            <color indexed="81"/>
            <rFont val="Tahoma"/>
            <family val="2"/>
          </rPr>
          <t xml:space="preserve">
Taxa de Sucesso = (níveis5 + níveis4 + níveis3)/( níveis5 + níveis4 + níveis3 + níveis2 + níveis1 )</t>
        </r>
      </text>
    </comment>
    <comment ref="I30" authorId="1">
      <text>
        <r>
          <rPr>
            <sz val="8"/>
            <color indexed="81"/>
            <rFont val="Tahoma"/>
            <family val="2"/>
          </rPr>
          <t xml:space="preserve">
Taxa de sucesso = (N.º total de alunos que a nível nacional obtiveram níveis 5, 4 e 3)/(N.º total de alunos que a nível nacional realizaram a prova)
Universo: Alunos inscritos em escolas Públicas de Portugal Continental</t>
        </r>
      </text>
    </comment>
    <comment ref="J30" authorId="0">
      <text>
        <r>
          <rPr>
            <sz val="9"/>
            <color indexed="81"/>
            <rFont val="Tahoma"/>
            <family val="2"/>
          </rPr>
          <t>Distância da taxa de sucesso para o valor nacional  = (Taxa de sucesso no agrup.) - (Taxa de sucesso a nível nacional)</t>
        </r>
      </text>
    </comment>
    <comment ref="K30" authorId="0">
      <text>
        <r>
          <rPr>
            <sz val="9"/>
            <color indexed="81"/>
            <rFont val="Tahoma"/>
            <family val="2"/>
          </rPr>
          <t xml:space="preserve">
Classificação média = [(n.º níveis 5) x 5+(n.º níveis 4) x 4+(n.º níveis 3) x 3+(n.º níveis 2) x 2+(n.º níveis 1) x 1] / [(n.º níveis 5)+(n.º níveis 4)+(n.º níveis 3)+(n.º níveis 2)+(n.º níveis 1)]</t>
        </r>
      </text>
    </comment>
    <comment ref="L30" authorId="1">
      <text>
        <r>
          <rPr>
            <sz val="8"/>
            <color indexed="81"/>
            <rFont val="Tahoma"/>
            <family val="2"/>
          </rPr>
          <t xml:space="preserve">
Classificação média: Calcula-se como no caso do agrupamento utilizando o n.º total de alunos que a nível nacional obtiveram cada um dos níveis (de 5 a 1) 
Universo: Alunos inscritos em escolas Públicas de Portugal Continental</t>
        </r>
      </text>
    </comment>
    <comment ref="M30" authorId="0">
      <text>
        <r>
          <rPr>
            <sz val="9"/>
            <color indexed="81"/>
            <rFont val="Tahoma"/>
            <family val="2"/>
          </rPr>
          <t xml:space="preserve">
Distância da classificação média para o valor nacional  = (Class. média no agrup. ) - (Class. média a nível nacional)</t>
        </r>
      </text>
    </comment>
    <comment ref="I31" authorId="0">
      <text>
        <r>
          <rPr>
            <sz val="9"/>
            <color indexed="81"/>
            <rFont val="Tahoma"/>
            <family val="2"/>
          </rPr>
          <t xml:space="preserve">
Valor a ser fornecido pela DGE</t>
        </r>
      </text>
    </comment>
    <comment ref="L31" authorId="0">
      <text>
        <r>
          <rPr>
            <sz val="9"/>
            <color indexed="81"/>
            <rFont val="Tahoma"/>
            <family val="2"/>
          </rPr>
          <t xml:space="preserve">
Valor a ser fornecido pela DGE depois do dia 9/07/2012</t>
        </r>
      </text>
    </comment>
    <comment ref="F33" authorId="1">
      <text>
        <r>
          <rPr>
            <sz val="8"/>
            <color indexed="81"/>
            <rFont val="Tahoma"/>
            <family val="2"/>
          </rPr>
          <t xml:space="preserve">
Média dos últimos 3 anos letivos</t>
        </r>
      </text>
    </comment>
    <comment ref="H33" authorId="1">
      <text>
        <r>
          <rPr>
            <sz val="8"/>
            <color indexed="81"/>
            <rFont val="Tahoma"/>
            <family val="2"/>
          </rPr>
          <t xml:space="preserve">
a alcançar em 2014/15</t>
        </r>
      </text>
    </comment>
    <comment ref="H40" authorId="0">
      <text>
        <r>
          <rPr>
            <b/>
            <sz val="9"/>
            <color indexed="81"/>
            <rFont val="Tahoma"/>
            <family val="2"/>
          </rPr>
          <t xml:space="preserve"> 
</t>
        </r>
        <r>
          <rPr>
            <sz val="9"/>
            <color indexed="81"/>
            <rFont val="Tahoma"/>
            <family val="2"/>
          </rPr>
          <t xml:space="preserve">
Taxa de Sucesso = (níveis5 + níveis4 + níveis3)/( níveis5 + níveis4 + níveis3 + níveis2 + níveis1 )</t>
        </r>
      </text>
    </comment>
    <comment ref="I40" authorId="1">
      <text>
        <r>
          <rPr>
            <sz val="8"/>
            <color indexed="81"/>
            <rFont val="Tahoma"/>
            <family val="2"/>
          </rPr>
          <t xml:space="preserve">
Taxa de sucesso = (N.º total de alunos que a nível nacional obtiveram níveis 5, 4 e 3)/(N.º total de alunos que a nível nacional realizaram a prova)
Universo: Alunos inscritos em escolas Públicas de Portugal Continental</t>
        </r>
      </text>
    </comment>
    <comment ref="J40" authorId="0">
      <text>
        <r>
          <rPr>
            <sz val="9"/>
            <color indexed="81"/>
            <rFont val="Tahoma"/>
            <family val="2"/>
          </rPr>
          <t>Distância da taxa de sucesso para o valor nacional  = (Taxa de sucesso no agrup.) - (Taxa de sucesso a nível nacional)</t>
        </r>
      </text>
    </comment>
    <comment ref="K40" authorId="0">
      <text>
        <r>
          <rPr>
            <sz val="9"/>
            <color indexed="81"/>
            <rFont val="Tahoma"/>
            <family val="2"/>
          </rPr>
          <t xml:space="preserve">
Classificação média = [(n.º níveis 5) x 5+(n.º níveis 4) x 4+(n.º níveis 3) x 3+(n.º níveis 2) x 2+(n.º níveis 1) x 1] / [(n.º níveis 5)+(n.º níveis 4)+(n.º níveis 3)+(n.º níveis 2)+(n.º níveis 1)]</t>
        </r>
      </text>
    </comment>
    <comment ref="L40" authorId="1">
      <text>
        <r>
          <rPr>
            <sz val="8"/>
            <color indexed="81"/>
            <rFont val="Tahoma"/>
            <family val="2"/>
          </rPr>
          <t xml:space="preserve">
Classificação média: Calcula-se como no caso do agrupamento utilizando o n.º total de alunos que a nível nacional obtiveram cada um dos níveis (de 5 a 1) 
Universo: Alunos inscritos em escolas Públicas de Portugal Continental</t>
        </r>
      </text>
    </comment>
    <comment ref="M40" authorId="0">
      <text>
        <r>
          <rPr>
            <sz val="9"/>
            <color indexed="81"/>
            <rFont val="Tahoma"/>
            <family val="2"/>
          </rPr>
          <t xml:space="preserve">
Distância da classificação média para o valor nacional  = (Class. média no agrup. ) - (Class. média a nível nacional)</t>
        </r>
      </text>
    </comment>
    <comment ref="I41" authorId="0">
      <text>
        <r>
          <rPr>
            <sz val="9"/>
            <color indexed="81"/>
            <rFont val="Tahoma"/>
            <family val="2"/>
          </rPr>
          <t xml:space="preserve">
Valor a ser fornecido pela DGE</t>
        </r>
      </text>
    </comment>
    <comment ref="L41" authorId="0">
      <text>
        <r>
          <rPr>
            <sz val="9"/>
            <color indexed="81"/>
            <rFont val="Tahoma"/>
            <family val="2"/>
          </rPr>
          <t xml:space="preserve">
Valor a ser fornecido pela DGE depois do dia 9/07/2012</t>
        </r>
      </text>
    </comment>
    <comment ref="F43" authorId="1">
      <text>
        <r>
          <rPr>
            <sz val="8"/>
            <color indexed="81"/>
            <rFont val="Tahoma"/>
            <family val="2"/>
          </rPr>
          <t xml:space="preserve">
Média dos últimos 3 anos letivos</t>
        </r>
      </text>
    </comment>
    <comment ref="H43" authorId="1">
      <text>
        <r>
          <rPr>
            <sz val="8"/>
            <color indexed="81"/>
            <rFont val="Tahoma"/>
            <family val="2"/>
          </rPr>
          <t xml:space="preserve">
a alcançar em 2014/15</t>
        </r>
      </text>
    </comment>
    <comment ref="H50" authorId="0">
      <text>
        <r>
          <rPr>
            <b/>
            <sz val="9"/>
            <color indexed="81"/>
            <rFont val="Tahoma"/>
            <family val="2"/>
          </rPr>
          <t xml:space="preserve"> 
</t>
        </r>
        <r>
          <rPr>
            <sz val="9"/>
            <color indexed="81"/>
            <rFont val="Tahoma"/>
            <family val="2"/>
          </rPr>
          <t>Taxa de Sucesso = (níveis5 + níveis4 + níveis3)/( níveis5 + níveis4 + níveis3 + níveis2 + níveis1 )</t>
        </r>
        <r>
          <rPr>
            <b/>
            <sz val="9"/>
            <color indexed="81"/>
            <rFont val="Tahoma"/>
            <family val="2"/>
          </rPr>
          <t xml:space="preserve">
</t>
        </r>
      </text>
    </comment>
    <comment ref="I50" authorId="1">
      <text>
        <r>
          <rPr>
            <sz val="8"/>
            <color indexed="81"/>
            <rFont val="Tahoma"/>
            <family val="2"/>
          </rPr>
          <t xml:space="preserve">
Taxa de sucesso = (N.º total de alunos que a nível nacional obtiveram níveis 5, 4 e 3)/(N.º total de alunos que a nível nacional realizaram a prova)</t>
        </r>
      </text>
    </comment>
    <comment ref="J50" authorId="0">
      <text>
        <r>
          <rPr>
            <sz val="9"/>
            <color indexed="81"/>
            <rFont val="Tahoma"/>
            <family val="2"/>
          </rPr>
          <t xml:space="preserve">
Distância da taxa de sucesso para o valor nacional  = (Taxa de sucesso no agrup.) - (Taxa de sucesso a nível nacional)</t>
        </r>
      </text>
    </comment>
    <comment ref="K50" authorId="0">
      <text>
        <r>
          <rPr>
            <sz val="9"/>
            <color indexed="81"/>
            <rFont val="Tahoma"/>
            <family val="2"/>
          </rPr>
          <t xml:space="preserve">
Classificação média = [(n.º níveis 5) x 5+(n.º níveis 4) x 4+(n.º níveis 3) x 3+(n.º níveis 2) x 2+(n.º níveis 1) x 1] / [(n.º níveis 5)+(n.º níveis 4)+(n.º níveis 3)+(n.º níveis 2)+(n.º níveis 1)]</t>
        </r>
      </text>
    </comment>
    <comment ref="L50" authorId="1">
      <text>
        <r>
          <rPr>
            <sz val="8"/>
            <color indexed="81"/>
            <rFont val="Tahoma"/>
            <family val="2"/>
          </rPr>
          <t xml:space="preserve">
Classificação média: Calcula-se como no caso do agrupamento utilizando o n.º total de alunos que a nível nacional obtiveram cada um dos níveis (de 5 a 1) </t>
        </r>
      </text>
    </comment>
    <comment ref="M50" authorId="0">
      <text>
        <r>
          <rPr>
            <sz val="9"/>
            <color indexed="81"/>
            <rFont val="Tahoma"/>
            <family val="2"/>
          </rPr>
          <t xml:space="preserve">
Distância da classificação média para o valor nacional  = (Class. média no agrup. ) - (Class. média a nível nacional)</t>
        </r>
      </text>
    </comment>
    <comment ref="I51" authorId="0">
      <text>
        <r>
          <rPr>
            <sz val="9"/>
            <color indexed="81"/>
            <rFont val="Tahoma"/>
            <family val="2"/>
          </rPr>
          <t xml:space="preserve">
Valor a ser fornecido pela DGE</t>
        </r>
      </text>
    </comment>
    <comment ref="L51" authorId="0">
      <text>
        <r>
          <rPr>
            <sz val="9"/>
            <color indexed="81"/>
            <rFont val="Tahoma"/>
            <family val="2"/>
          </rPr>
          <t xml:space="preserve">
Valor a ser fornecido pela DGE depois do dia 9/07/2012</t>
        </r>
      </text>
    </comment>
    <comment ref="F53" authorId="1">
      <text>
        <r>
          <rPr>
            <sz val="8"/>
            <color indexed="81"/>
            <rFont val="Tahoma"/>
            <family val="2"/>
          </rPr>
          <t xml:space="preserve">
Média dos últimos 3 anos letivos</t>
        </r>
      </text>
    </comment>
    <comment ref="H53" authorId="1">
      <text>
        <r>
          <rPr>
            <sz val="8"/>
            <color indexed="81"/>
            <rFont val="Tahoma"/>
            <family val="2"/>
          </rPr>
          <t xml:space="preserve">
a alcançar em 2014/15</t>
        </r>
      </text>
    </comment>
    <comment ref="H60" authorId="0">
      <text>
        <r>
          <rPr>
            <b/>
            <sz val="9"/>
            <color indexed="81"/>
            <rFont val="Tahoma"/>
            <family val="2"/>
          </rPr>
          <t xml:space="preserve"> 
</t>
        </r>
        <r>
          <rPr>
            <sz val="9"/>
            <color indexed="81"/>
            <rFont val="Tahoma"/>
            <family val="2"/>
          </rPr>
          <t>Taxa de Sucesso = (níveis5 + níveis4 + níveis3)/( níveis5 + níveis4 + níveis3 + níveis2 + níveis1 )</t>
        </r>
        <r>
          <rPr>
            <b/>
            <sz val="9"/>
            <color indexed="81"/>
            <rFont val="Tahoma"/>
            <family val="2"/>
          </rPr>
          <t xml:space="preserve">
</t>
        </r>
      </text>
    </comment>
    <comment ref="I60" authorId="1">
      <text>
        <r>
          <rPr>
            <sz val="8"/>
            <color indexed="81"/>
            <rFont val="Tahoma"/>
            <family val="2"/>
          </rPr>
          <t xml:space="preserve">
Taxa de sucesso = (N.º total de alunos que a nível nacional obtiveram níveis 5, 4 e 3)/(N.º total de alunos que a nível nacional realizaram a prova)</t>
        </r>
      </text>
    </comment>
    <comment ref="J60" authorId="0">
      <text>
        <r>
          <rPr>
            <sz val="9"/>
            <color indexed="81"/>
            <rFont val="Tahoma"/>
            <family val="2"/>
          </rPr>
          <t xml:space="preserve">
Distância da taxa de sucesso para o valor nacional  = (Taxa de sucesso no agrup.) - (Taxa de sucesso a nível nacional)</t>
        </r>
      </text>
    </comment>
    <comment ref="K60" authorId="0">
      <text>
        <r>
          <rPr>
            <sz val="9"/>
            <color indexed="81"/>
            <rFont val="Tahoma"/>
            <family val="2"/>
          </rPr>
          <t xml:space="preserve">
Classificação média = [(n.º níveis 5) x 5+(n.º níveis 4) x 4+(n.º níveis 3) x 3+(n.º níveis 2) x 2+(n.º níveis 1) x 1] / [(n.º níveis 5)+(n.º níveis 4)+(n.º níveis 3)+(n.º níveis 2)+(n.º níveis 1)]</t>
        </r>
      </text>
    </comment>
    <comment ref="L60" authorId="1">
      <text>
        <r>
          <rPr>
            <sz val="8"/>
            <color indexed="81"/>
            <rFont val="Tahoma"/>
            <family val="2"/>
          </rPr>
          <t xml:space="preserve">
Classificação média: Calcula-se como no caso do agrupamento utilizando o n.º total de alunos que a nível nacional obtiveram cada um dos níveis (de 5 a 1) </t>
        </r>
      </text>
    </comment>
    <comment ref="M60" authorId="0">
      <text>
        <r>
          <rPr>
            <sz val="9"/>
            <color indexed="81"/>
            <rFont val="Tahoma"/>
            <family val="2"/>
          </rPr>
          <t xml:space="preserve">
Distância da classificação média para o valor nacional  = (Class. média no agrup. ) - (Class. média a nível nacional)</t>
        </r>
      </text>
    </comment>
    <comment ref="I61" authorId="0">
      <text>
        <r>
          <rPr>
            <sz val="9"/>
            <color indexed="81"/>
            <rFont val="Tahoma"/>
            <family val="2"/>
          </rPr>
          <t xml:space="preserve">
Valor a ser fornecido pela DGE</t>
        </r>
      </text>
    </comment>
    <comment ref="L61" authorId="0">
      <text>
        <r>
          <rPr>
            <sz val="9"/>
            <color indexed="81"/>
            <rFont val="Tahoma"/>
            <family val="2"/>
          </rPr>
          <t xml:space="preserve">
Valor a ser fornecido pela DGE depois do dia 9/07/2012</t>
        </r>
      </text>
    </comment>
    <comment ref="F63" authorId="1">
      <text>
        <r>
          <rPr>
            <sz val="8"/>
            <color indexed="81"/>
            <rFont val="Tahoma"/>
            <family val="2"/>
          </rPr>
          <t xml:space="preserve">
Média dos últimos 3 anos letivos</t>
        </r>
      </text>
    </comment>
    <comment ref="H63" authorId="1">
      <text>
        <r>
          <rPr>
            <sz val="8"/>
            <color indexed="81"/>
            <rFont val="Tahoma"/>
            <family val="2"/>
          </rPr>
          <t xml:space="preserve">
a alcançar em 2014/15</t>
        </r>
      </text>
    </comment>
    <comment ref="C70" authorId="1">
      <text>
        <r>
          <rPr>
            <sz val="8"/>
            <color indexed="81"/>
            <rFont val="Tahoma"/>
            <family val="2"/>
          </rPr>
          <t xml:space="preserve">
&gt;= 10 valores (95 pontos)</t>
        </r>
      </text>
    </comment>
    <comment ref="D70" authorId="1">
      <text>
        <r>
          <rPr>
            <sz val="8"/>
            <color indexed="81"/>
            <rFont val="Tahoma"/>
            <family val="2"/>
          </rPr>
          <t xml:space="preserve">
&lt; 10 valores (95 pontos)</t>
        </r>
      </text>
    </comment>
    <comment ref="E70" authorId="0">
      <text>
        <r>
          <rPr>
            <b/>
            <sz val="9"/>
            <color indexed="81"/>
            <rFont val="Tahoma"/>
            <family val="2"/>
          </rPr>
          <t xml:space="preserve"> 
</t>
        </r>
        <r>
          <rPr>
            <sz val="9"/>
            <color indexed="81"/>
            <rFont val="Tahoma"/>
            <family val="2"/>
          </rPr>
          <t>Taxa de Sucesso = (n.º de alunos com classificação positiva)/(n.º de alunos que realizaram a prova)</t>
        </r>
        <r>
          <rPr>
            <b/>
            <sz val="9"/>
            <color indexed="81"/>
            <rFont val="Tahoma"/>
            <family val="2"/>
          </rPr>
          <t xml:space="preserve">
</t>
        </r>
      </text>
    </comment>
    <comment ref="F70" authorId="1">
      <text>
        <r>
          <rPr>
            <sz val="8"/>
            <color indexed="81"/>
            <rFont val="Tahoma"/>
            <family val="2"/>
          </rPr>
          <t xml:space="preserve">
Taxa de sucesso = (N.º total de alunos que a nível nacional obtiveram classificação positiva)/(N.º total de alunos que a nível nacional realizaram a prova)</t>
        </r>
      </text>
    </comment>
    <comment ref="G70" authorId="0">
      <text>
        <r>
          <rPr>
            <sz val="9"/>
            <color indexed="81"/>
            <rFont val="Tahoma"/>
            <family val="2"/>
          </rPr>
          <t xml:space="preserve">
Distância da taxa de sucesso para o valor nacional  = (Taxa de sucesso no agrup.) - (Taxa de sucesso a nível nacional)</t>
        </r>
      </text>
    </comment>
    <comment ref="H70" authorId="0">
      <text>
        <r>
          <rPr>
            <sz val="9"/>
            <color indexed="81"/>
            <rFont val="Tahoma"/>
            <family val="2"/>
          </rPr>
          <t xml:space="preserve">
Classificação média = média(classificação alcançada por cada aluno)</t>
        </r>
      </text>
    </comment>
    <comment ref="I70" authorId="1">
      <text>
        <r>
          <rPr>
            <sz val="8"/>
            <color indexed="81"/>
            <rFont val="Tahoma"/>
            <family val="2"/>
          </rPr>
          <t xml:space="preserve">
Classificação média: Calcula-se como no caso do agrupamento utilizando o n.º total de alunos que a nível nacional realizaram a prova
</t>
        </r>
      </text>
    </comment>
    <comment ref="J70" authorId="0">
      <text>
        <r>
          <rPr>
            <sz val="9"/>
            <color indexed="81"/>
            <rFont val="Tahoma"/>
            <family val="2"/>
          </rPr>
          <t xml:space="preserve">
Distância da classificação média para o valor nacional  = (Class. média no agrup. ) - (Class. média a nível nacional)</t>
        </r>
      </text>
    </comment>
    <comment ref="F71" authorId="0">
      <text>
        <r>
          <rPr>
            <sz val="9"/>
            <color indexed="81"/>
            <rFont val="Tahoma"/>
            <family val="2"/>
          </rPr>
          <t xml:space="preserve">
Valor a ser fornecido pela DGE</t>
        </r>
      </text>
    </comment>
    <comment ref="I71" authorId="0">
      <text>
        <r>
          <rPr>
            <sz val="9"/>
            <color indexed="81"/>
            <rFont val="Tahoma"/>
            <family val="2"/>
          </rPr>
          <t xml:space="preserve">
Valor a ser fornecido pela DGE</t>
        </r>
      </text>
    </comment>
    <comment ref="F73" authorId="1">
      <text>
        <r>
          <rPr>
            <sz val="8"/>
            <color indexed="81"/>
            <rFont val="Tahoma"/>
            <family val="2"/>
          </rPr>
          <t xml:space="preserve">
Média dos últimos 3 anos letivos</t>
        </r>
      </text>
    </comment>
    <comment ref="H73" authorId="1">
      <text>
        <r>
          <rPr>
            <sz val="8"/>
            <color indexed="81"/>
            <rFont val="Tahoma"/>
            <family val="2"/>
          </rPr>
          <t xml:space="preserve">
a alcançar em 2014/15</t>
        </r>
      </text>
    </comment>
    <comment ref="C80" authorId="1">
      <text>
        <r>
          <rPr>
            <sz val="8"/>
            <color indexed="81"/>
            <rFont val="Tahoma"/>
            <family val="2"/>
          </rPr>
          <t xml:space="preserve">
&gt;= 10 valores (95 pontos)</t>
        </r>
      </text>
    </comment>
    <comment ref="D80" authorId="1">
      <text>
        <r>
          <rPr>
            <sz val="8"/>
            <color indexed="81"/>
            <rFont val="Tahoma"/>
            <family val="2"/>
          </rPr>
          <t xml:space="preserve">
&lt; 10 valores (95 pontos)</t>
        </r>
      </text>
    </comment>
    <comment ref="E80" authorId="0">
      <text>
        <r>
          <rPr>
            <b/>
            <sz val="9"/>
            <color indexed="81"/>
            <rFont val="Tahoma"/>
            <family val="2"/>
          </rPr>
          <t xml:space="preserve"> 
</t>
        </r>
        <r>
          <rPr>
            <sz val="9"/>
            <color indexed="81"/>
            <rFont val="Tahoma"/>
            <family val="2"/>
          </rPr>
          <t>Taxa de Sucesso = (n.º de alunos com classificação positiva)/(n.º de alunos que realizaram a prova)</t>
        </r>
        <r>
          <rPr>
            <b/>
            <sz val="9"/>
            <color indexed="81"/>
            <rFont val="Tahoma"/>
            <family val="2"/>
          </rPr>
          <t xml:space="preserve">
</t>
        </r>
      </text>
    </comment>
    <comment ref="F80" authorId="1">
      <text>
        <r>
          <rPr>
            <sz val="8"/>
            <color indexed="81"/>
            <rFont val="Tahoma"/>
            <family val="2"/>
          </rPr>
          <t xml:space="preserve">
Taxa de sucesso = (N.º total de alunos que a nível nacional obtiveram classificação positiva)/(N.º total de alunos que a nível nacional realizaram a prova)</t>
        </r>
      </text>
    </comment>
    <comment ref="G80" authorId="0">
      <text>
        <r>
          <rPr>
            <sz val="9"/>
            <color indexed="81"/>
            <rFont val="Tahoma"/>
            <family val="2"/>
          </rPr>
          <t xml:space="preserve">
Distância da taxa de sucesso para o valor nacional  = (Taxa de sucesso no agrup.) - (Taxa de sucesso a nível nacional)</t>
        </r>
      </text>
    </comment>
    <comment ref="H80" authorId="0">
      <text>
        <r>
          <rPr>
            <sz val="9"/>
            <color indexed="81"/>
            <rFont val="Tahoma"/>
            <family val="2"/>
          </rPr>
          <t xml:space="preserve">
Classificação média = média(classificação alcançada por cada aluno)</t>
        </r>
      </text>
    </comment>
    <comment ref="I80" authorId="1">
      <text>
        <r>
          <rPr>
            <sz val="8"/>
            <color indexed="81"/>
            <rFont val="Tahoma"/>
            <family val="2"/>
          </rPr>
          <t xml:space="preserve">
Classificação média: Calcula-se como no caso do agrupamento utilizando o n.º total de alunos que a nível nacional realizaram a prova
</t>
        </r>
      </text>
    </comment>
    <comment ref="J80" authorId="0">
      <text>
        <r>
          <rPr>
            <sz val="9"/>
            <color indexed="81"/>
            <rFont val="Tahoma"/>
            <family val="2"/>
          </rPr>
          <t xml:space="preserve">
Distância da classificação média para o valor nacional  = (Class. média no agrup. ) - (Class. média a nível nacional)</t>
        </r>
      </text>
    </comment>
    <comment ref="F81" authorId="0">
      <text>
        <r>
          <rPr>
            <sz val="9"/>
            <color indexed="81"/>
            <rFont val="Tahoma"/>
            <family val="2"/>
          </rPr>
          <t xml:space="preserve">
Valor a ser fornecido pela DGE</t>
        </r>
      </text>
    </comment>
    <comment ref="I81" authorId="0">
      <text>
        <r>
          <rPr>
            <sz val="9"/>
            <color indexed="81"/>
            <rFont val="Tahoma"/>
            <family val="2"/>
          </rPr>
          <t xml:space="preserve">
Valor a ser fornecido pela DGE</t>
        </r>
      </text>
    </comment>
    <comment ref="F83" authorId="1">
      <text>
        <r>
          <rPr>
            <sz val="8"/>
            <color indexed="81"/>
            <rFont val="Tahoma"/>
            <family val="2"/>
          </rPr>
          <t xml:space="preserve">
Média dos últimos 3 anos letivos</t>
        </r>
      </text>
    </comment>
    <comment ref="H83" authorId="1">
      <text>
        <r>
          <rPr>
            <sz val="8"/>
            <color indexed="81"/>
            <rFont val="Tahoma"/>
            <family val="2"/>
          </rPr>
          <t xml:space="preserve">
a alcançar em 2014/15</t>
        </r>
      </text>
    </comment>
    <comment ref="E93" authorId="0">
      <text>
        <r>
          <rPr>
            <sz val="9"/>
            <color indexed="81"/>
            <rFont val="Tahoma"/>
            <family val="2"/>
          </rPr>
          <t xml:space="preserve">
Taxa de insucesso escolar = (N.º total de alunos retidos) / (N.º total de alunos inscritos no 1.º ciclo do EB Regular)</t>
        </r>
      </text>
    </comment>
    <comment ref="H93" authorId="0">
      <text>
        <r>
          <rPr>
            <sz val="9"/>
            <color indexed="81"/>
            <rFont val="Tahoma"/>
            <family val="2"/>
          </rPr>
          <t xml:space="preserve">
Percentagem de alunos com class. positiva a todas as disciplinas = (N.º de alunos com classificação positiva a todas as disciplinas) / (N.º total de alunos avaliados no final do 3.º período)
</t>
        </r>
      </text>
    </comment>
    <comment ref="F96" authorId="2">
      <text>
        <r>
          <rPr>
            <sz val="9"/>
            <color indexed="81"/>
            <rFont val="Tahoma"/>
            <family val="2"/>
          </rPr>
          <t xml:space="preserve">
Média dos últimos 3 anos letivos</t>
        </r>
      </text>
    </comment>
    <comment ref="H96" authorId="1">
      <text>
        <r>
          <rPr>
            <sz val="8"/>
            <color indexed="81"/>
            <rFont val="Tahoma"/>
            <family val="2"/>
          </rPr>
          <t xml:space="preserve">
a alcançar em 2014/15</t>
        </r>
      </text>
    </comment>
    <comment ref="F97" authorId="0">
      <text>
        <r>
          <rPr>
            <sz val="9"/>
            <color indexed="81"/>
            <rFont val="Tahoma"/>
            <family val="2"/>
          </rPr>
          <t xml:space="preserve">
Média dos últimos 3 anos letivos</t>
        </r>
      </text>
    </comment>
    <comment ref="F98" authorId="0">
      <text>
        <r>
          <rPr>
            <sz val="9"/>
            <color indexed="81"/>
            <rFont val="Tahoma"/>
            <family val="2"/>
          </rPr>
          <t>Média dos últimos 3 anos letivos</t>
        </r>
      </text>
    </comment>
    <comment ref="E102" authorId="0">
      <text>
        <r>
          <rPr>
            <sz val="9"/>
            <color indexed="81"/>
            <rFont val="Tahoma"/>
            <family val="2"/>
          </rPr>
          <t xml:space="preserve">
Taxa de insucesso escolar = (N.º total de alunos retidos) / (N.º total de alunos inscritos no 2.º ciclo do EB Regular)</t>
        </r>
      </text>
    </comment>
    <comment ref="H102" authorId="0">
      <text>
        <r>
          <rPr>
            <sz val="9"/>
            <color indexed="81"/>
            <rFont val="Tahoma"/>
            <family val="2"/>
          </rPr>
          <t xml:space="preserve">
Percentagem de alunos com class. positiva a todas as disciplinas = (N.º de alunos com classificação positiva a todas as disciplinas) / (N.º total de alunos avaliados no final do 3.º período)
</t>
        </r>
      </text>
    </comment>
    <comment ref="F105" authorId="2">
      <text>
        <r>
          <rPr>
            <sz val="9"/>
            <color indexed="81"/>
            <rFont val="Tahoma"/>
            <family val="2"/>
          </rPr>
          <t xml:space="preserve">
Média dos últimos 3 anos letivos</t>
        </r>
      </text>
    </comment>
    <comment ref="H105" authorId="1">
      <text>
        <r>
          <rPr>
            <sz val="8"/>
            <color indexed="81"/>
            <rFont val="Tahoma"/>
            <family val="2"/>
          </rPr>
          <t xml:space="preserve">
a alcançar em 2014/15</t>
        </r>
      </text>
    </comment>
    <comment ref="F106" authorId="0">
      <text>
        <r>
          <rPr>
            <sz val="9"/>
            <color indexed="81"/>
            <rFont val="Tahoma"/>
            <family val="2"/>
          </rPr>
          <t xml:space="preserve">
Média dos últimos 3 anos letivos</t>
        </r>
      </text>
    </comment>
    <comment ref="F107" authorId="0">
      <text>
        <r>
          <rPr>
            <sz val="9"/>
            <color indexed="81"/>
            <rFont val="Tahoma"/>
            <family val="2"/>
          </rPr>
          <t>Média dos últimos 3 anos letivos</t>
        </r>
      </text>
    </comment>
    <comment ref="E111" authorId="0">
      <text>
        <r>
          <rPr>
            <sz val="9"/>
            <color indexed="81"/>
            <rFont val="Tahoma"/>
            <family val="2"/>
          </rPr>
          <t xml:space="preserve">
Taxa de insucesso escolar = (N.º total de alunos retidos) / (N.º total de alunos inscritos no 3.º ciclo do EB Regular)</t>
        </r>
      </text>
    </comment>
    <comment ref="H111" authorId="0">
      <text>
        <r>
          <rPr>
            <sz val="9"/>
            <color indexed="81"/>
            <rFont val="Tahoma"/>
            <family val="2"/>
          </rPr>
          <t xml:space="preserve">
Percentagem de alunos com class. positiva a todas as disciplinas = (N.º de alunos com classificação positiva a todas as disciplinas) / (N.º total de alunos avaliados no final do 3.º período)
</t>
        </r>
      </text>
    </comment>
    <comment ref="F114" authorId="2">
      <text>
        <r>
          <rPr>
            <sz val="9"/>
            <color indexed="81"/>
            <rFont val="Tahoma"/>
            <family val="2"/>
          </rPr>
          <t xml:space="preserve">
Média dos últimos 3 anos letivos</t>
        </r>
      </text>
    </comment>
    <comment ref="H114" authorId="1">
      <text>
        <r>
          <rPr>
            <sz val="8"/>
            <color indexed="81"/>
            <rFont val="Tahoma"/>
            <family val="2"/>
          </rPr>
          <t xml:space="preserve">
a alcançar em 2014/15</t>
        </r>
      </text>
    </comment>
    <comment ref="F115" authorId="0">
      <text>
        <r>
          <rPr>
            <sz val="9"/>
            <color indexed="81"/>
            <rFont val="Tahoma"/>
            <family val="2"/>
          </rPr>
          <t xml:space="preserve">
Média dos últimos 3 anos letivos</t>
        </r>
      </text>
    </comment>
    <comment ref="F116" authorId="0">
      <text>
        <r>
          <rPr>
            <sz val="9"/>
            <color indexed="81"/>
            <rFont val="Tahoma"/>
            <family val="2"/>
          </rPr>
          <t>Média dos últimos 3 anos letivos</t>
        </r>
      </text>
    </comment>
    <comment ref="E120" authorId="0">
      <text>
        <r>
          <rPr>
            <sz val="9"/>
            <color indexed="81"/>
            <rFont val="Tahoma"/>
            <family val="2"/>
          </rPr>
          <t xml:space="preserve">
Taxa de insucesso escolar = (N.º total de alunos retidos) / (N.º total de alunos inscritos no Ens. Secundário)</t>
        </r>
      </text>
    </comment>
    <comment ref="H120" authorId="0">
      <text>
        <r>
          <rPr>
            <sz val="9"/>
            <color indexed="81"/>
            <rFont val="Tahoma"/>
            <family val="2"/>
          </rPr>
          <t xml:space="preserve">
Percentagem de alunos com class. positiva a todas as disciplinas = (N.º de alunos com classificação positiva a todas as disciplinas) / (N.º total de alunos avaliados no final do 3.º período)
</t>
        </r>
      </text>
    </comment>
    <comment ref="F123" authorId="2">
      <text>
        <r>
          <rPr>
            <sz val="9"/>
            <color indexed="81"/>
            <rFont val="Tahoma"/>
            <family val="2"/>
          </rPr>
          <t xml:space="preserve">
Média dos últimos 3 anos letivos</t>
        </r>
      </text>
    </comment>
    <comment ref="H123" authorId="1">
      <text>
        <r>
          <rPr>
            <sz val="8"/>
            <color indexed="81"/>
            <rFont val="Tahoma"/>
            <family val="2"/>
          </rPr>
          <t xml:space="preserve">
a alcançar em 2014/15</t>
        </r>
      </text>
    </comment>
    <comment ref="F124" authorId="0">
      <text>
        <r>
          <rPr>
            <sz val="9"/>
            <color indexed="81"/>
            <rFont val="Tahoma"/>
            <family val="2"/>
          </rPr>
          <t xml:space="preserve">
Média dos últimos 3 anos letivos</t>
        </r>
      </text>
    </comment>
    <comment ref="F125" authorId="0">
      <text>
        <r>
          <rPr>
            <sz val="9"/>
            <color indexed="81"/>
            <rFont val="Tahoma"/>
            <family val="2"/>
          </rPr>
          <t>Média dos últimos 3 anos letivos</t>
        </r>
      </text>
    </comment>
    <comment ref="H133" authorId="0">
      <text>
        <r>
          <rPr>
            <sz val="9"/>
            <color indexed="81"/>
            <rFont val="Tahoma"/>
            <family val="2"/>
          </rPr>
          <t xml:space="preserve">
TIPPE = IPPE / (N.º total de alunos inscritos)</t>
        </r>
      </text>
    </comment>
    <comment ref="G134" authorId="0">
      <text>
        <r>
          <rPr>
            <sz val="9"/>
            <color indexed="81"/>
            <rFont val="Tahoma"/>
            <family val="2"/>
          </rPr>
          <t xml:space="preserve">
IPPE = EF + AM + A</t>
        </r>
      </text>
    </comment>
    <comment ref="F137" authorId="1">
      <text>
        <r>
          <rPr>
            <sz val="8"/>
            <color indexed="81"/>
            <rFont val="Tahoma"/>
            <family val="2"/>
          </rPr>
          <t xml:space="preserve">
Média dos últimos 3 anos letivos</t>
        </r>
      </text>
    </comment>
    <comment ref="H137" authorId="1">
      <text>
        <r>
          <rPr>
            <sz val="8"/>
            <color indexed="81"/>
            <rFont val="Tahoma"/>
            <family val="2"/>
          </rPr>
          <t xml:space="preserve">
a alcançar em 2014/15</t>
        </r>
      </text>
    </comment>
    <comment ref="H142" authorId="0">
      <text>
        <r>
          <rPr>
            <sz val="9"/>
            <color indexed="81"/>
            <rFont val="Tahoma"/>
            <family val="2"/>
          </rPr>
          <t xml:space="preserve">
TIPPE = IPPE / (N.º total de alunos inscritos)</t>
        </r>
      </text>
    </comment>
    <comment ref="G143" authorId="0">
      <text>
        <r>
          <rPr>
            <sz val="9"/>
            <color indexed="81"/>
            <rFont val="Tahoma"/>
            <family val="2"/>
          </rPr>
          <t xml:space="preserve">
IPPE = EF + AM + A</t>
        </r>
      </text>
    </comment>
    <comment ref="F146" authorId="1">
      <text>
        <r>
          <rPr>
            <sz val="8"/>
            <color indexed="81"/>
            <rFont val="Tahoma"/>
            <family val="2"/>
          </rPr>
          <t xml:space="preserve">
Média dos últimos 3 anos letivos</t>
        </r>
      </text>
    </comment>
    <comment ref="H146" authorId="1">
      <text>
        <r>
          <rPr>
            <sz val="8"/>
            <color indexed="81"/>
            <rFont val="Tahoma"/>
            <family val="2"/>
          </rPr>
          <t xml:space="preserve">
a alcançar em 2014/15</t>
        </r>
      </text>
    </comment>
    <comment ref="H151" authorId="0">
      <text>
        <r>
          <rPr>
            <sz val="9"/>
            <color indexed="81"/>
            <rFont val="Tahoma"/>
            <family val="2"/>
          </rPr>
          <t xml:space="preserve">
TIPPE = IPPE / (N.º total de alunos inscritos)</t>
        </r>
      </text>
    </comment>
    <comment ref="G152" authorId="0">
      <text>
        <r>
          <rPr>
            <sz val="9"/>
            <color indexed="81"/>
            <rFont val="Tahoma"/>
            <family val="2"/>
          </rPr>
          <t xml:space="preserve">
IPPE = EF + AM + A</t>
        </r>
      </text>
    </comment>
    <comment ref="F155" authorId="1">
      <text>
        <r>
          <rPr>
            <sz val="8"/>
            <color indexed="81"/>
            <rFont val="Tahoma"/>
            <family val="2"/>
          </rPr>
          <t xml:space="preserve">
Média dos últimos 3 anos letivos</t>
        </r>
      </text>
    </comment>
    <comment ref="H155" authorId="1">
      <text>
        <r>
          <rPr>
            <sz val="8"/>
            <color indexed="81"/>
            <rFont val="Tahoma"/>
            <family val="2"/>
          </rPr>
          <t xml:space="preserve">
a alcançar em 2014/15</t>
        </r>
      </text>
    </comment>
    <comment ref="F163" authorId="0">
      <text>
        <r>
          <rPr>
            <sz val="9"/>
            <color indexed="81"/>
            <rFont val="Tahoma"/>
            <family val="2"/>
          </rPr>
          <t xml:space="preserve">
MD = MC + MDS</t>
        </r>
      </text>
    </comment>
    <comment ref="G163" authorId="0">
      <text>
        <r>
          <rPr>
            <sz val="9"/>
            <color indexed="81"/>
            <rFont val="Tahoma"/>
            <family val="2"/>
          </rPr>
          <t xml:space="preserve">
MDA = MD / (N.º total de alunos Inscritos)</t>
        </r>
      </text>
    </comment>
    <comment ref="F166" authorId="0">
      <text>
        <r>
          <rPr>
            <sz val="9"/>
            <color indexed="81"/>
            <rFont val="Tahoma"/>
            <family val="2"/>
          </rPr>
          <t xml:space="preserve">
Média dos últimos 3 anos letivos</t>
        </r>
      </text>
    </comment>
    <comment ref="H166" authorId="1">
      <text>
        <r>
          <rPr>
            <sz val="8"/>
            <color indexed="81"/>
            <rFont val="Tahoma"/>
            <family val="2"/>
          </rPr>
          <t xml:space="preserve">
a alcançar em 2014/15</t>
        </r>
      </text>
    </comment>
  </commentList>
</comments>
</file>

<file path=xl/comments4.xml><?xml version="1.0" encoding="utf-8"?>
<comments xmlns="http://schemas.openxmlformats.org/spreadsheetml/2006/main">
  <authors>
    <author>Paulo</author>
  </authors>
  <commentList>
    <comment ref="E6" authorId="0">
      <text>
        <r>
          <rPr>
            <b/>
            <sz val="9"/>
            <color indexed="81"/>
            <rFont val="Tahoma"/>
            <family val="2"/>
          </rPr>
          <t xml:space="preserve">
</t>
        </r>
        <r>
          <rPr>
            <sz val="9"/>
            <color indexed="81"/>
            <rFont val="Tahoma"/>
            <family val="2"/>
          </rPr>
          <t xml:space="preserve">
</t>
        </r>
      </text>
    </comment>
  </commentList>
</comments>
</file>

<file path=xl/comments5.xml><?xml version="1.0" encoding="utf-8"?>
<comments xmlns="http://schemas.openxmlformats.org/spreadsheetml/2006/main">
  <authors>
    <author>pandre</author>
  </authors>
  <commentList>
    <comment ref="E6" authorId="0">
      <text>
        <r>
          <rPr>
            <b/>
            <sz val="8"/>
            <color indexed="81"/>
            <rFont val="Tahoma"/>
            <family val="2"/>
          </rPr>
          <t xml:space="preserve">Caso se aplique, identificar a instituição formadora e o formador
</t>
        </r>
      </text>
    </comment>
  </commentList>
</comments>
</file>

<file path=xl/sharedStrings.xml><?xml version="1.0" encoding="utf-8"?>
<sst xmlns="http://schemas.openxmlformats.org/spreadsheetml/2006/main" count="2157" uniqueCount="841">
  <si>
    <t>Ano de escolaridade</t>
  </si>
  <si>
    <t>5º ano</t>
  </si>
  <si>
    <t>6º ano</t>
  </si>
  <si>
    <t>7º ano</t>
  </si>
  <si>
    <t>8º ano</t>
  </si>
  <si>
    <t>9º ano</t>
  </si>
  <si>
    <t>1º ano</t>
  </si>
  <si>
    <t>2º ano</t>
  </si>
  <si>
    <t>3º ano</t>
  </si>
  <si>
    <t>4º ano</t>
  </si>
  <si>
    <t>Nº total de alunos avaliados</t>
  </si>
  <si>
    <t>Nome do Agrupamento/Escola Não Agrupada:</t>
  </si>
  <si>
    <t>Comentários</t>
  </si>
  <si>
    <t>1.</t>
  </si>
  <si>
    <t>3.</t>
  </si>
  <si>
    <t>4.</t>
  </si>
  <si>
    <t>5.</t>
  </si>
  <si>
    <t>6.</t>
  </si>
  <si>
    <t>Início</t>
  </si>
  <si>
    <t>Seguinte</t>
  </si>
  <si>
    <t>Anterior</t>
  </si>
  <si>
    <t>Questões:</t>
  </si>
  <si>
    <t>7.</t>
  </si>
  <si>
    <t>N.º</t>
  </si>
  <si>
    <t>%</t>
  </si>
  <si>
    <t>Matemática</t>
  </si>
  <si>
    <t>Assessorias / Coadjuvação / Pares pedagógicos / Codocências</t>
  </si>
  <si>
    <t>Apoios às Aprendizagens</t>
  </si>
  <si>
    <t xml:space="preserve">Salas de Estudo </t>
  </si>
  <si>
    <t>Animação Socioeducativa e Cultural</t>
  </si>
  <si>
    <t>Gabinete de Apoio ao Aluno à Família</t>
  </si>
  <si>
    <t>Articulação entre Departamentos</t>
  </si>
  <si>
    <t>Monitorização /Avaliação do Projecto TEIP</t>
  </si>
  <si>
    <t>Criação de tempos TEIP nos horários dos docentes</t>
  </si>
  <si>
    <t>Protocolos celebrados com parcerias locais</t>
  </si>
  <si>
    <t>Tipologia</t>
  </si>
  <si>
    <t>Ofertas diversificadas de organização de grupos-turma</t>
  </si>
  <si>
    <t>Ofertas Diversificadas</t>
  </si>
  <si>
    <t>- Animação Socioeducativa e Cultural</t>
  </si>
  <si>
    <t>- Tutorias</t>
  </si>
  <si>
    <t>- Ofertas Diversificadas</t>
  </si>
  <si>
    <t>Práticas Educativas para a Cidadania</t>
  </si>
  <si>
    <t xml:space="preserve">Acções de Formação/ Sensibilização de docentes e não docentes </t>
  </si>
  <si>
    <t>Articulação com os vários programas do ME</t>
  </si>
  <si>
    <t>Qualificação dos Adultos</t>
  </si>
  <si>
    <t>Projectos de desenvolvimento de acções extensíveis às famílias</t>
  </si>
  <si>
    <t>Articulação entre Docentes de vários ciclos</t>
  </si>
  <si>
    <t>Qualidade</t>
  </si>
  <si>
    <t>Faltas</t>
  </si>
  <si>
    <t>Número de alunos</t>
  </si>
  <si>
    <t>CEF</t>
  </si>
  <si>
    <t>PIEF</t>
  </si>
  <si>
    <t>Cursos Profissionais</t>
  </si>
  <si>
    <t>Cursos Científico-humanísticos</t>
  </si>
  <si>
    <t>Retidos por Insucesso</t>
  </si>
  <si>
    <t>Cursos Tecnológicos</t>
  </si>
  <si>
    <t>MDS</t>
  </si>
  <si>
    <t>Português</t>
  </si>
  <si>
    <t>Insucesso, Abandono e Absentismo</t>
  </si>
  <si>
    <t>Indisciplina</t>
  </si>
  <si>
    <t>4.     Indisciplina</t>
  </si>
  <si>
    <t>8.</t>
  </si>
  <si>
    <t>9.</t>
  </si>
  <si>
    <t>10.</t>
  </si>
  <si>
    <t>Avaliação Interna em Língua Portuguesa e Matemática</t>
  </si>
  <si>
    <t>Observações:</t>
  </si>
  <si>
    <t>Níveis Positivos</t>
  </si>
  <si>
    <t>Total de Ocorrências</t>
  </si>
  <si>
    <t>- Outras</t>
  </si>
  <si>
    <t>Outras</t>
  </si>
  <si>
    <r>
      <t>Oficinas</t>
    </r>
    <r>
      <rPr>
        <sz val="8"/>
        <rFont val="Calibri"/>
        <family val="2"/>
      </rPr>
      <t xml:space="preserve"> </t>
    </r>
  </si>
  <si>
    <r>
      <t xml:space="preserve">- Ofertas Diversificadas </t>
    </r>
    <r>
      <rPr>
        <sz val="8"/>
        <rFont val="Calibri"/>
        <family val="2"/>
      </rPr>
      <t>(PCA, CEF, PIEF…)</t>
    </r>
  </si>
  <si>
    <r>
      <t>Tutorias</t>
    </r>
    <r>
      <rPr>
        <sz val="8"/>
        <rFont val="Calibri"/>
        <family val="2"/>
      </rPr>
      <t xml:space="preserve"> </t>
    </r>
  </si>
  <si>
    <r>
      <t>Gabinete de Orientação Disciplinar</t>
    </r>
    <r>
      <rPr>
        <sz val="8"/>
        <rFont val="Calibri"/>
        <family val="2"/>
      </rPr>
      <t xml:space="preserve">  </t>
    </r>
  </si>
  <si>
    <r>
      <t>- Práticas Educativas para a Cidadania</t>
    </r>
    <r>
      <rPr>
        <sz val="8"/>
        <rFont val="Calibri"/>
        <family val="2"/>
      </rPr>
      <t xml:space="preserve"> (Assembleias de Alunos/Turmas/Alunos nos Conselhos de Turma, Atiturma, Escola de Regras, Turma Despertar, Sala de Apoio Cívico….</t>
    </r>
  </si>
  <si>
    <r>
      <t>- Articulação com os vários programas do ME</t>
    </r>
    <r>
      <rPr>
        <sz val="8"/>
        <rFont val="Calibri"/>
        <family val="2"/>
      </rPr>
      <t xml:space="preserve"> (PNL, PAM, LPNM, PNEP, etc..) </t>
    </r>
  </si>
  <si>
    <r>
      <t>Acções de sensibilização/informação aos pais e Encarregados de Educação</t>
    </r>
    <r>
      <rPr>
        <sz val="8"/>
        <rFont val="Calibri"/>
        <family val="2"/>
      </rPr>
      <t xml:space="preserve"> </t>
    </r>
  </si>
  <si>
    <r>
      <t xml:space="preserve">- Qualificação dos Adultos </t>
    </r>
    <r>
      <rPr>
        <sz val="8"/>
        <rFont val="Calibri"/>
        <family val="2"/>
      </rPr>
      <t>(EFA e Alfabetização, …)</t>
    </r>
  </si>
  <si>
    <t>Exame Nacional</t>
  </si>
  <si>
    <t>Total de Alunos Envolvidos em Ocorrências</t>
  </si>
  <si>
    <t>TIPOLOGIA DAS ACÇÕES</t>
  </si>
  <si>
    <r>
      <rPr>
        <b/>
        <sz val="8"/>
        <rFont val="Arial"/>
        <family val="2"/>
      </rPr>
      <t>Nota:</t>
    </r>
    <r>
      <rPr>
        <sz val="8"/>
        <rFont val="Arial"/>
        <family val="2"/>
      </rPr>
      <t xml:space="preserve"> Os dados são globais (</t>
    </r>
    <r>
      <rPr>
        <b/>
        <sz val="8"/>
        <rFont val="Arial"/>
        <family val="2"/>
      </rPr>
      <t>não proceder à discriminação por estabelecimento de ensino</t>
    </r>
    <r>
      <rPr>
        <sz val="8"/>
        <rFont val="Arial"/>
        <family val="2"/>
      </rPr>
      <t>)</t>
    </r>
  </si>
  <si>
    <t>Agrupamento de Escolas de Valongo do Vouga</t>
  </si>
  <si>
    <t>Agrupamento de Escolas de Pardilhó</t>
  </si>
  <si>
    <t>Agrupamento de Escolas de Fajões</t>
  </si>
  <si>
    <t>Agrupamento de Escolas de Moura</t>
  </si>
  <si>
    <t>Agrupamento de Escolas Dr. Francisco Sanches</t>
  </si>
  <si>
    <t>Agrupamento de Escolas Fernando Távora</t>
  </si>
  <si>
    <t>Agrupamento de Escolas Vale de S. Torcato</t>
  </si>
  <si>
    <t>Agrupamento de Escolas de Pedome</t>
  </si>
  <si>
    <t>Agrupamento de Escolas de Estremoz</t>
  </si>
  <si>
    <t>Agrupamento de Escolas de Almancil</t>
  </si>
  <si>
    <t>Agrupamento de Escolas de João da Rosa</t>
  </si>
  <si>
    <t>Agrupamento de Escolas Dr. Alberto Iria</t>
  </si>
  <si>
    <t>Agrupamento de Escolas Eng.º Nuno Mergulhão</t>
  </si>
  <si>
    <t>Agrupamento de Escolas de Marrazes</t>
  </si>
  <si>
    <t>Agrupamento de Escolas Baixa-Chiado</t>
  </si>
  <si>
    <t>Agrupamento de Escolas Francisco Arruda</t>
  </si>
  <si>
    <t>Agrupamento de Escolas Pintor Almada Negreiros</t>
  </si>
  <si>
    <t>Agrupamento de Escolas Manuel da Maia</t>
  </si>
  <si>
    <t>Agrupamento de Escolas das Olaias</t>
  </si>
  <si>
    <t>Agrupamento de Escolas Luís António Verney</t>
  </si>
  <si>
    <t>Agrupamento de Escolas do Alto do Lumiar</t>
  </si>
  <si>
    <t>Agrupamento de Escolas Fernando Pessoa</t>
  </si>
  <si>
    <t>Agrupamento de Escolas do Bairro Padre Cruz</t>
  </si>
  <si>
    <t>Escola Secundária de Camarate</t>
  </si>
  <si>
    <t>Agrupamento de Escolas de Camarate -  D. Nuno Álvares Pereira</t>
  </si>
  <si>
    <t>Agrupamento de Escolas da Apelação</t>
  </si>
  <si>
    <t>Agrupamento de Escolas Aquilino Ribeiro</t>
  </si>
  <si>
    <t>Agrupamento de Escolas Ruy Belo</t>
  </si>
  <si>
    <t>Agrupamento de Escolas Professor Agostinho da Silva</t>
  </si>
  <si>
    <t>Agrupamento de Escolas Visconde de Juromenha</t>
  </si>
  <si>
    <t>Agrupamento de Escolas Ferreira de Castro</t>
  </si>
  <si>
    <t>Agrupamento de Escolas de Vialonga</t>
  </si>
  <si>
    <t>Agrupamento de Escolas Cardoso Lopes</t>
  </si>
  <si>
    <t>Agrupamento de Escolas da Damaia</t>
  </si>
  <si>
    <t>Agrupamento de Escolas Miguel Torga</t>
  </si>
  <si>
    <t>Agrupamento de Escolas Dr. Azevedo Neves</t>
  </si>
  <si>
    <t>Agrupamento de Escolas José Cardoso Pires</t>
  </si>
  <si>
    <t>Agrupamento de Escolas de Monforte</t>
  </si>
  <si>
    <t>Agrupamento de Escolas de Sudeste do Concelho de Baião</t>
  </si>
  <si>
    <t>Agrupamento de Escolas D. Manuel de Faria e Sousa</t>
  </si>
  <si>
    <t>Escola Secundária de São Pedro da Cova</t>
  </si>
  <si>
    <t>Agrupamento de Escolas São Pedro da Cova</t>
  </si>
  <si>
    <t>Agrupamento de Escolas de Pedrouços</t>
  </si>
  <si>
    <t>Agrupamento de Escolas de Sande</t>
  </si>
  <si>
    <t>Agrupamento de Escolas de Perafita</t>
  </si>
  <si>
    <t>Agrupamento de Escolas de Matosinhos</t>
  </si>
  <si>
    <t>Agrupamento de Escolas de Cristelo</t>
  </si>
  <si>
    <t>Agrupamento de Escolas de Paredes</t>
  </si>
  <si>
    <t>Agrupamento de Escolas Manoel de Oliveira</t>
  </si>
  <si>
    <t>Agrupamento de Escolas Leonardo Coimbra Filho</t>
  </si>
  <si>
    <t>Agrupamento de Escolas do Cerco</t>
  </si>
  <si>
    <t>Agrupamento de Escolas do Viso</t>
  </si>
  <si>
    <t>Agrupamento de Escolas de Vila D´Este</t>
  </si>
  <si>
    <t>Agrupamento de Escolas de D. Pedro I</t>
  </si>
  <si>
    <t>Agrupamento de Escolas do Monte da Caparica</t>
  </si>
  <si>
    <t>Agrupamento de Escolas de Miradouro de Alfazina</t>
  </si>
  <si>
    <t>Agrupamento de Escolas da Trafaria</t>
  </si>
  <si>
    <t>Agrupamento de Escolas Santo António</t>
  </si>
  <si>
    <t>Escola Secundária da Baixa da Banheira</t>
  </si>
  <si>
    <t>Agrupamento de Escolas do Vale da Amoreira</t>
  </si>
  <si>
    <t>Agrupamento de Escolas Ordem de Santiago</t>
  </si>
  <si>
    <t>Agrupamento de Escolas de Sines</t>
  </si>
  <si>
    <t>Agrupamento de Escolas de Diogo Cão</t>
  </si>
  <si>
    <t>Agrupamento de Escolas de Souselo</t>
  </si>
  <si>
    <t>Escola Secundária Prof. Doutor Flávio F Pinto Resende</t>
  </si>
  <si>
    <t>Agrupamento de Escolas de Resende</t>
  </si>
  <si>
    <t>Agrupamento de Escolas de Santa Cruz da Trapa</t>
  </si>
  <si>
    <t>Agrupamento de Escolas do Mundão</t>
  </si>
  <si>
    <t>VOLTAR</t>
  </si>
  <si>
    <t>Ciclo de ensino:</t>
  </si>
  <si>
    <t>4.1.  N.º de Ocorrências, n.º de alunos envolvidos, MC e MDS</t>
  </si>
  <si>
    <t>Nome do(a) diretor(a) / presidente da CAP:</t>
  </si>
  <si>
    <t>Nome da escola sede do Agrupamento:</t>
  </si>
  <si>
    <t>Morada da escola sede do Agrupamento:</t>
  </si>
  <si>
    <t>N.º de telefone:</t>
  </si>
  <si>
    <t>Endereço de e-mail:</t>
  </si>
  <si>
    <t>Nome do(a) coordenador(a) TEIP:</t>
  </si>
  <si>
    <t>Atualização de dados</t>
  </si>
  <si>
    <r>
      <t>Retidos por Abandono</t>
    </r>
    <r>
      <rPr>
        <sz val="8"/>
        <rFont val="Arial"/>
        <family val="2"/>
      </rPr>
      <t/>
    </r>
  </si>
  <si>
    <t>Ano Letivo</t>
  </si>
  <si>
    <t>2.1</t>
  </si>
  <si>
    <t>2.2</t>
  </si>
  <si>
    <t>Níveis 5</t>
  </si>
  <si>
    <t>Níveis 4</t>
  </si>
  <si>
    <t>Níveis 3</t>
  </si>
  <si>
    <t>Níveis 2</t>
  </si>
  <si>
    <t>Níveis 1</t>
  </si>
  <si>
    <t>3.4     Exames Nacionais - 12.º ano</t>
  </si>
  <si>
    <t>Ação</t>
  </si>
  <si>
    <t>Balanço</t>
  </si>
  <si>
    <t>Eixo II: Prevenção do abandono, absentismo e indisciplina</t>
  </si>
  <si>
    <t>Eixo III: Acções no domínio da gestão e organização do agrupamento e/ou das escolas</t>
  </si>
  <si>
    <t>Eixo IV: Relação escola – famílias – comunidade e parcerias educativas</t>
  </si>
  <si>
    <t>Quem deu contributos para a elaboração dos relatórios de monitorização e avaliação no âmbito do TEIP?</t>
  </si>
  <si>
    <t>Com que atores, estruturas, órgãos e/ou entidades houve reflexão sobre os resultados do projeto educativo TEIP?</t>
  </si>
  <si>
    <t>- Assessorias / Coadjuvação / Pares pedagógicos / Co-docências (mantendo o grupo turma)</t>
  </si>
  <si>
    <t>- Apoios às Aprendizagens/salas de estudo/ oficinas</t>
  </si>
  <si>
    <r>
      <t>- Organização diversificada de grupos-turma</t>
    </r>
    <r>
      <rPr>
        <sz val="8"/>
        <rFont val="Calibri"/>
        <family val="2"/>
      </rPr>
      <t xml:space="preserve"> (Turma Aberta, Turma Mais, Turma Rede, Grupos de Nível, Disciplina Mais (em LP, Mat, Inglês ou outras), Turma Piloto, Turma Ninho, desdobramento de turma) </t>
    </r>
  </si>
  <si>
    <t>- Ações de prevenção e combate ao abandono e absentismo</t>
  </si>
  <si>
    <t xml:space="preserve">- Ações de prevenção e combate à indisciplina </t>
  </si>
  <si>
    <t>- Ações de desenvolvimento de competências pessoais e sociais</t>
  </si>
  <si>
    <t>- Articulação vertical e horizontal</t>
  </si>
  <si>
    <t>- Supervisão Pedagógica</t>
  </si>
  <si>
    <t>- Ações de Formação/ Sensibilização de docentes e não docentes no âmbito do plano de formação do AE/escola</t>
  </si>
  <si>
    <t>- Estratégias de melhoria da comunicação interna e externa</t>
  </si>
  <si>
    <t>- Implementação de parcerias locais</t>
  </si>
  <si>
    <t>Eixo I: Ações de apoio à melhoria das aprendizagens</t>
  </si>
  <si>
    <t>- Monitorização /Avaliação do Projeto TEIP</t>
  </si>
  <si>
    <t>- Desenvolvimento de ações extensíveis às famílias</t>
  </si>
  <si>
    <t>- Ações de sensibilização/informação aos pais e Encarregados de Educação</t>
  </si>
  <si>
    <t>4.2.  Identifique o ciclo de ensino onde se verificou maior número de ocorrências disciplinares</t>
  </si>
  <si>
    <t>N.º total de medidas(*)</t>
  </si>
  <si>
    <t>Nº total de alunos avaliados (*)</t>
  </si>
  <si>
    <t>N.º total de alunos com classificação positiva a todas as disciplinas / áreas disciplinares</t>
  </si>
  <si>
    <t>Avaliação Interna - N.º de alunos que obtiveram classificação positiva a todas as disciplinas / áreas disciplinares</t>
  </si>
  <si>
    <t>Grau de satisfação com o acompanhamento prestado pela DGE e pelo Perito Externo</t>
  </si>
  <si>
    <t>2012/2013</t>
  </si>
  <si>
    <t>2012/13</t>
  </si>
  <si>
    <t>Níveis A/5</t>
  </si>
  <si>
    <t>Níveis B/4</t>
  </si>
  <si>
    <t>Níveis C/3</t>
  </si>
  <si>
    <t>Níveis D/2</t>
  </si>
  <si>
    <t>Níveis E/1</t>
  </si>
  <si>
    <t>Domínio 1 -  Sucesso Escolar na Avaliação Externa</t>
  </si>
  <si>
    <t>N.º total de níveis</t>
  </si>
  <si>
    <t>Taxa de sucesso</t>
  </si>
  <si>
    <t>Classificação média</t>
  </si>
  <si>
    <t>Ano letivo</t>
  </si>
  <si>
    <t>No Agrupamento</t>
  </si>
  <si>
    <t>A nível Nacional</t>
  </si>
  <si>
    <t>Diferença entre o valor alcançado no Agrupamento e a nível Nacional</t>
  </si>
  <si>
    <t>Valor de partida</t>
  </si>
  <si>
    <t>Submeta A</t>
  </si>
  <si>
    <t>Submeta B</t>
  </si>
  <si>
    <r>
      <t xml:space="preserve">N.º total de níveis </t>
    </r>
    <r>
      <rPr>
        <b/>
        <sz val="8"/>
        <color indexed="8"/>
        <rFont val="Calibri"/>
        <family val="2"/>
      </rPr>
      <t>(1)</t>
    </r>
  </si>
  <si>
    <r>
      <t xml:space="preserve">Classificação média </t>
    </r>
    <r>
      <rPr>
        <b/>
        <sz val="8"/>
        <color indexed="8"/>
        <rFont val="Calibri"/>
        <family val="2"/>
      </rPr>
      <t>(1)</t>
    </r>
  </si>
  <si>
    <t>(1)Considerar apenas os alunos inscritos na condição de internos e que realizaram a prova na 1.ª chamada</t>
  </si>
  <si>
    <t>Prova 7:</t>
  </si>
  <si>
    <r>
      <t xml:space="preserve">N.º total de </t>
    </r>
    <r>
      <rPr>
        <b/>
        <sz val="8"/>
        <color indexed="8"/>
        <rFont val="Calibri"/>
        <family val="2"/>
      </rPr>
      <t>(1)</t>
    </r>
  </si>
  <si>
    <t>Classificações positivas</t>
  </si>
  <si>
    <t>Classificações negativas</t>
  </si>
  <si>
    <t>(1)Considerar apenas os alunos inscritos na condição de internos e que realizaram a prova para aprovação</t>
  </si>
  <si>
    <t>Prova 8:</t>
  </si>
  <si>
    <t>Domínio 2 - Sucesso Escolar na Avaliação Interna</t>
  </si>
  <si>
    <t>1.º Ciclo do Ensino Básico</t>
  </si>
  <si>
    <r>
      <t xml:space="preserve">N.º total de alunos inscritos no EB Regular </t>
    </r>
    <r>
      <rPr>
        <b/>
        <sz val="8"/>
        <color indexed="8"/>
        <rFont val="Calibri"/>
        <family val="2"/>
      </rPr>
      <t>(1)</t>
    </r>
  </si>
  <si>
    <r>
      <t xml:space="preserve">N.º total de alunos retidos </t>
    </r>
    <r>
      <rPr>
        <b/>
        <sz val="8"/>
        <color indexed="8"/>
        <rFont val="Calibri"/>
        <family val="2"/>
      </rPr>
      <t>(2)</t>
    </r>
  </si>
  <si>
    <t>Taxa de insucesso escolar</t>
  </si>
  <si>
    <r>
      <t>N.º total de alunos avaliados no final do 3.º período</t>
    </r>
    <r>
      <rPr>
        <b/>
        <sz val="8"/>
        <color indexed="8"/>
        <rFont val="Calibri"/>
        <family val="2"/>
      </rPr>
      <t>(3)</t>
    </r>
  </si>
  <si>
    <r>
      <t xml:space="preserve">N.º de alunos com classificação positiva a todas as disciplinas </t>
    </r>
    <r>
      <rPr>
        <b/>
        <sz val="8"/>
        <color indexed="8"/>
        <rFont val="Calibri"/>
        <family val="2"/>
      </rPr>
      <t>(3)</t>
    </r>
  </si>
  <si>
    <t>Percentagem de alunos com class. positiva a todas as disciplinas</t>
  </si>
  <si>
    <t>2.º Ciclo do Ensino Básico</t>
  </si>
  <si>
    <t>3.º Ciclo do Ensino Básico</t>
  </si>
  <si>
    <t>Ensino Secundário - Cursos Científico-humanísticos</t>
  </si>
  <si>
    <r>
      <t xml:space="preserve">N.º total de alunos inscritos </t>
    </r>
    <r>
      <rPr>
        <b/>
        <sz val="8"/>
        <color indexed="8"/>
        <rFont val="Calibri"/>
        <family val="2"/>
      </rPr>
      <t>(1)</t>
    </r>
  </si>
  <si>
    <t>Domínio 3 - Interrupção precoce do percurso escolar</t>
  </si>
  <si>
    <t>N.º total de alunos</t>
  </si>
  <si>
    <t>Taxa de interrupção precoce do percurso escolar (TIPPE)</t>
  </si>
  <si>
    <r>
      <t xml:space="preserve">Inscritos </t>
    </r>
    <r>
      <rPr>
        <b/>
        <sz val="8"/>
        <color indexed="8"/>
        <rFont val="Calibri"/>
        <family val="2"/>
      </rPr>
      <t>(1)</t>
    </r>
  </si>
  <si>
    <t>Retidos/ Excluídos por excesso de faltas (EF)</t>
  </si>
  <si>
    <t>Anulações de Matrícula (AM)</t>
  </si>
  <si>
    <t>Que abandonaram no decurso do ano (A)</t>
  </si>
  <si>
    <t>Que interromperam precocemente o percurso escolar (IPPE)</t>
  </si>
  <si>
    <t>Ensino Secundário</t>
  </si>
  <si>
    <t>Domínio 4 - Indisciplina</t>
  </si>
  <si>
    <r>
      <t>N.º total de alunos Inscritos</t>
    </r>
    <r>
      <rPr>
        <b/>
        <sz val="8"/>
        <color indexed="8"/>
        <rFont val="Calibri"/>
        <family val="2"/>
      </rPr>
      <t xml:space="preserve"> (1)</t>
    </r>
  </si>
  <si>
    <t>N.º total de Medidas Corretivas (MC)</t>
  </si>
  <si>
    <t>N.º total de Medidas Disciplinares Sancionatórias (MDS)</t>
  </si>
  <si>
    <t>N.º total Medidas Disciplinares (MD)</t>
  </si>
  <si>
    <t>Medidas disciplinares por aluno (MDA)</t>
  </si>
  <si>
    <r>
      <rPr>
        <b/>
        <sz val="12"/>
        <color indexed="8"/>
        <rFont val="Calibri"/>
        <family val="2"/>
      </rPr>
      <t>Eixo</t>
    </r>
    <r>
      <rPr>
        <sz val="10"/>
        <color indexed="8"/>
        <rFont val="Calibri"/>
        <family val="2"/>
      </rPr>
      <t xml:space="preserve">
</t>
    </r>
    <r>
      <rPr>
        <sz val="9"/>
        <color indexed="8"/>
        <rFont val="Calibri"/>
        <family val="2"/>
      </rPr>
      <t>(selecione o eixo que melhor enquadra a ação)</t>
    </r>
  </si>
  <si>
    <t>Designação e descrição sumária</t>
  </si>
  <si>
    <t>N.º de Fax:</t>
  </si>
  <si>
    <t>Localidade:</t>
  </si>
  <si>
    <t>Código Postal:</t>
  </si>
  <si>
    <t>Nome do Agrupamento / Escola não agrupada:</t>
  </si>
  <si>
    <t>Nome da(s) unidade(s) orgânica(s) com que agregou:</t>
  </si>
  <si>
    <t>Caso o Agrupamento / Escola não agrupada TEIP tenha agregado com outras unidades orgânicas, indique:</t>
  </si>
  <si>
    <t>Código DGAE:</t>
  </si>
  <si>
    <t>(do agrupamento / escola não agrupada)</t>
  </si>
  <si>
    <t>Código GEPE:</t>
  </si>
  <si>
    <t>(da escola sede do agrupamento)</t>
  </si>
  <si>
    <t>Submetas contratualizadas</t>
  </si>
  <si>
    <t>Meta contratualizada</t>
  </si>
  <si>
    <t>Valor de chegada alcançado</t>
  </si>
  <si>
    <t>Cumprimento da submeta</t>
  </si>
  <si>
    <t>Para obter sucesso neste ciclo de ensino é necessário cumprir as submetas A ou B</t>
  </si>
  <si>
    <t>Cumprimento da meta</t>
  </si>
  <si>
    <t>id</t>
  </si>
  <si>
    <t/>
  </si>
  <si>
    <t>Agrupamento de Escolas n.º 1 de Beja</t>
  </si>
  <si>
    <t>Agrupamento de Escolas Maximinos</t>
  </si>
  <si>
    <t>Agrupamento de Escolas D. Sancho I</t>
  </si>
  <si>
    <t>Agrupamento de Escolas José Silvestre Ribeiro, Idanha-a-Nova</t>
  </si>
  <si>
    <t>Agrupamento de Escolas Rainha Santa Isabel</t>
  </si>
  <si>
    <t>Agrupamento de Escolas de Rio Arade</t>
  </si>
  <si>
    <t>Agrupamento de Escolas de Benfica</t>
  </si>
  <si>
    <t>Agrupamento de Escolas D. Dinis</t>
  </si>
  <si>
    <t>Agrupamento de Escolas Agualva Mira Sintra</t>
  </si>
  <si>
    <t>Agrupamento de Escolas D. João V</t>
  </si>
  <si>
    <t>Agrupamento de Escolas n.º 1 de Ponte de Sôr</t>
  </si>
  <si>
    <t>Agrupamento de Escolas n.º 1 de Portalegre</t>
  </si>
  <si>
    <t>Agrupamento de Escolas António Nobre</t>
  </si>
  <si>
    <t>Agrupamento de Escolas Alexandre Herculano</t>
  </si>
  <si>
    <t>Agrupamento de Escolas Pêro Vaz de Caminha</t>
  </si>
  <si>
    <t>Agrupamento de Escolas Rodrigues Freitas</t>
  </si>
  <si>
    <t>Agrupamento de Escolas de Coruche</t>
  </si>
  <si>
    <t>Agrupamento de Escolas da Caparica</t>
  </si>
  <si>
    <t>Agrupamento de Escolas de Monte da Ola, Viana do Castelo</t>
  </si>
  <si>
    <t>Agrupamento de Escolas João Araújo Correia</t>
  </si>
  <si>
    <t>Quantidade</t>
  </si>
  <si>
    <t>Observações</t>
  </si>
  <si>
    <t>6.1  Perito externo</t>
  </si>
  <si>
    <t xml:space="preserve">a) N.º total de horas: </t>
  </si>
  <si>
    <t>b) N.º total de sessões de trabalho realizadas:</t>
  </si>
  <si>
    <t>6.2  DGE</t>
  </si>
  <si>
    <t>DRE</t>
  </si>
  <si>
    <t>DREC</t>
  </si>
  <si>
    <t>Valongo do Vouga</t>
  </si>
  <si>
    <t>Pardilhó</t>
  </si>
  <si>
    <t>DREN</t>
  </si>
  <si>
    <t>DREALT</t>
  </si>
  <si>
    <t>Moura</t>
  </si>
  <si>
    <t>Dr. Francisco Sanches</t>
  </si>
  <si>
    <t>Fernando Távora</t>
  </si>
  <si>
    <t>Vale de S. Torcato</t>
  </si>
  <si>
    <t>Escalada - Pampilhosa da Serra</t>
  </si>
  <si>
    <t>Estremoz</t>
  </si>
  <si>
    <t>DREALG</t>
  </si>
  <si>
    <t>Almancil</t>
  </si>
  <si>
    <t>João da Rosa</t>
  </si>
  <si>
    <t>Dr. Alberto Iria</t>
  </si>
  <si>
    <t>Eng.º Nuno Mergulhão</t>
  </si>
  <si>
    <t>Marrazes</t>
  </si>
  <si>
    <t>DRELVT</t>
  </si>
  <si>
    <t>Baixa-Chiado</t>
  </si>
  <si>
    <t>D. Dinis</t>
  </si>
  <si>
    <t>Francisco Arruda</t>
  </si>
  <si>
    <t>Pintor Almada Negreiros</t>
  </si>
  <si>
    <t>Manuel da Maia</t>
  </si>
  <si>
    <t>Olaias</t>
  </si>
  <si>
    <t>Luís António Verney</t>
  </si>
  <si>
    <t>Alto do Lumiar</t>
  </si>
  <si>
    <t>Piscinas - Olivais</t>
  </si>
  <si>
    <t>Fernando Pessoa</t>
  </si>
  <si>
    <t>Apelação</t>
  </si>
  <si>
    <t>Aquilino Ribeiro</t>
  </si>
  <si>
    <t>Ruy Belo</t>
  </si>
  <si>
    <t>Agualva Mira Sintra</t>
  </si>
  <si>
    <t>Professor Agostinho da Silva</t>
  </si>
  <si>
    <t>Visconde de Juromenha</t>
  </si>
  <si>
    <t>Ferreira de Castro</t>
  </si>
  <si>
    <t>Cardoso Lopes</t>
  </si>
  <si>
    <t>Damaia</t>
  </si>
  <si>
    <t>Miguel Torga</t>
  </si>
  <si>
    <t>Dr. Azevedo Neves</t>
  </si>
  <si>
    <t>José Cardoso Pires</t>
  </si>
  <si>
    <t>D. João V</t>
  </si>
  <si>
    <t>Elvas n.º 1</t>
  </si>
  <si>
    <t>Monforte</t>
  </si>
  <si>
    <t>D. Manuel de Faria e Sousa</t>
  </si>
  <si>
    <t>Manoel de Oliveira</t>
  </si>
  <si>
    <t>Leonardo Coimbra Filho</t>
  </si>
  <si>
    <t>Viso</t>
  </si>
  <si>
    <t>Caparica</t>
  </si>
  <si>
    <t>Trafaria</t>
  </si>
  <si>
    <t>Santo António</t>
  </si>
  <si>
    <t>Ordem de Santiago</t>
  </si>
  <si>
    <t>Sines</t>
  </si>
  <si>
    <t>Santa Cruz da Trapa</t>
  </si>
  <si>
    <t>Mundão</t>
  </si>
  <si>
    <t>Maximinos</t>
  </si>
  <si>
    <t>D. Sancho I</t>
  </si>
  <si>
    <t>Rainha Santa Isabel</t>
  </si>
  <si>
    <t>Rio Arade</t>
  </si>
  <si>
    <t>Benfica</t>
  </si>
  <si>
    <t>São Pedro da Cova_ES</t>
  </si>
  <si>
    <t>Rodrigues Freitas</t>
  </si>
  <si>
    <t>António Nobre</t>
  </si>
  <si>
    <t>Alexandre Herculano</t>
  </si>
  <si>
    <t>Pêro Vaz de Caminha</t>
  </si>
  <si>
    <t>Coruche</t>
  </si>
  <si>
    <t>João Araújo Correia</t>
  </si>
  <si>
    <t>Agrupamento de Escolas General Serpa Pinto, Cinfães</t>
  </si>
  <si>
    <t>Agrupamento de Escolas Dr. José Leite de Vasconcelos, Tarouca</t>
  </si>
  <si>
    <t>Índice</t>
  </si>
  <si>
    <t>Código GEPE</t>
  </si>
  <si>
    <t>Cursos Vocacionais</t>
  </si>
  <si>
    <t>2013/2014</t>
  </si>
  <si>
    <t>1.1. 1.º Ciclo do Ensino Básico</t>
  </si>
  <si>
    <t>Ensino Básico Regular
(incluir os alunos inscritos nas turmas PCA)</t>
  </si>
  <si>
    <t>1.2. 2.º Ciclo do Ensino Básico</t>
  </si>
  <si>
    <t>1.3. 3.º Ciclo do Ensino Básico</t>
  </si>
  <si>
    <t>1.4. Ensino Secundário</t>
  </si>
  <si>
    <t>2013/14</t>
  </si>
  <si>
    <r>
      <t xml:space="preserve">(*) No ensino básico deve-se incluir os PCA, os CEF, os C. Vocacionais e os PIEF.
(**) No ensino secundário, considerar apenas os alunos inscritos nos cursos científico-humanísticos, </t>
    </r>
    <r>
      <rPr>
        <b/>
        <u/>
        <sz val="8"/>
        <rFont val="Arial"/>
        <family val="2"/>
      </rPr>
      <t>a todas as disciplinas</t>
    </r>
    <r>
      <rPr>
        <sz val="8"/>
        <rFont val="Arial"/>
        <family val="2"/>
      </rPr>
      <t xml:space="preserve"> (não considerar o caso dos alunos repetentes que estão inscritos a algumas disciplinas para melhoria de nota)</t>
    </r>
  </si>
  <si>
    <r>
      <t xml:space="preserve">10º ano </t>
    </r>
    <r>
      <rPr>
        <b/>
        <sz val="10"/>
        <rFont val="Arial"/>
        <family val="2"/>
      </rPr>
      <t>(**)</t>
    </r>
  </si>
  <si>
    <r>
      <t xml:space="preserve">11º ano </t>
    </r>
    <r>
      <rPr>
        <b/>
        <sz val="10"/>
        <rFont val="Arial"/>
        <family val="2"/>
      </rPr>
      <t>(**)</t>
    </r>
  </si>
  <si>
    <r>
      <t xml:space="preserve">12º ano </t>
    </r>
    <r>
      <rPr>
        <b/>
        <sz val="10"/>
        <rFont val="Arial"/>
        <family val="2"/>
      </rPr>
      <t>(**)</t>
    </r>
  </si>
  <si>
    <t>3.1     Provas de Aferição / Provas Finais - 4.º ano</t>
  </si>
  <si>
    <t>3.2     Provas Finais - 6.º ano</t>
  </si>
  <si>
    <r>
      <t xml:space="preserve">3.     Avaliação Externa </t>
    </r>
    <r>
      <rPr>
        <b/>
        <sz val="9"/>
        <rFont val="Arial"/>
        <family val="2"/>
      </rPr>
      <t>(considerar apenas os resultados da 1.ª chamada dos alunos que realizaram as provas/exames na qualidade de internos e para aprovação)</t>
    </r>
  </si>
  <si>
    <t>Negativas</t>
  </si>
  <si>
    <t>Positivas</t>
  </si>
  <si>
    <t>% de alunos envolvidos em ocorrências</t>
  </si>
  <si>
    <t>N.º de ocorrências por aluno</t>
  </si>
  <si>
    <t>MD = MC + MDS</t>
  </si>
  <si>
    <t>% de MDS</t>
  </si>
  <si>
    <t>N.º de medidas disciplinares por aluno</t>
  </si>
  <si>
    <t>Melhorar pelo menos 5 p.p. face ao histórico</t>
  </si>
  <si>
    <t>Melhorar pelo menos 0,10 face ao histórico</t>
  </si>
  <si>
    <t>Agrupamento de Escolas de Vila Viçosa</t>
  </si>
  <si>
    <t>Agrupamento de Escolas de Avis</t>
  </si>
  <si>
    <t>Agrupamento de Escolas de Carnaxide-Portela</t>
  </si>
  <si>
    <t>Escola Secundária com 3.º Ciclo do Ensino Básico de D. Dinis</t>
  </si>
  <si>
    <t>Agrupamento de Escolas Dr. Francisco Fernandes Lopes</t>
  </si>
  <si>
    <t>Agrupamento de Escolas Eduardo Gageiro</t>
  </si>
  <si>
    <t>Agrupamento de Escolas de Escalada, Pampilhosa da Serra</t>
  </si>
  <si>
    <t>Agrupamento de escolas de Frazão</t>
  </si>
  <si>
    <t>Agrupamento de Escolas de Freixo de Espada à Cinta</t>
  </si>
  <si>
    <t>Agrupamento de Escolas José Saramago, Palmela</t>
  </si>
  <si>
    <t>Agrupamento de Escolas Júlio Dantas</t>
  </si>
  <si>
    <t>Agrupamento de Escolas Marinha Grande Poente</t>
  </si>
  <si>
    <t>Agrupamento de Escolas Marquesa de Alorna</t>
  </si>
  <si>
    <t>Agrupamento de Escolas de Mourão</t>
  </si>
  <si>
    <t>Agrupamento de escolas de Murça</t>
  </si>
  <si>
    <t>Agrupamento de Escolas Mães D'Água</t>
  </si>
  <si>
    <t>Agrupamento de Escolas Nun'Álvares, Castelo Branco</t>
  </si>
  <si>
    <t>Agrupamento de Escolas Patrício Prazeres</t>
  </si>
  <si>
    <t>Agrupamento de Escolas de Paço de Sousa</t>
  </si>
  <si>
    <t>Agrupamento de Escolas Pedro Eanes Lobato</t>
  </si>
  <si>
    <t>Agrupamento de Escolas de Peniche</t>
  </si>
  <si>
    <t>Agrupamento de Escolas Piscinas, Olivais</t>
  </si>
  <si>
    <t>Agrupamento de escolas do Prado</t>
  </si>
  <si>
    <t>Agrupamento de Escolas Prof. Paula Nogueira</t>
  </si>
  <si>
    <t>Agrupamento de Escolas de Rio de Mouro</t>
  </si>
  <si>
    <t>Agrupamento de Escolas Santa Bárbara, Fânzeres</t>
  </si>
  <si>
    <t>Agrupamento de Escolas Tenente-Coronel Adão Carrapatoso</t>
  </si>
  <si>
    <t>Agrupamento de Escolas de Torrão</t>
  </si>
  <si>
    <t>Agrupamento de escolas de Valbom</t>
  </si>
  <si>
    <t>Agrupamento de Escolas de Vendas Novas</t>
  </si>
  <si>
    <t>Agrupamento de Escolas Manuel Ferreira Patrício</t>
  </si>
  <si>
    <t>Escola Secundária com 3.º Ciclo Inês de Castro</t>
  </si>
  <si>
    <t>Agrupamento de Escolas de Nun'Álvares, Seixal</t>
  </si>
  <si>
    <t>Agrupamento de Escolas Professor António da Natividade, Mesão Frio</t>
  </si>
  <si>
    <t>Agrupamento de Escolas Dr.ª Laura Ayres</t>
  </si>
  <si>
    <t>Agrupamento de Escolas de Alter do Chão</t>
  </si>
  <si>
    <t>Agrupamento de Escolas n.º 1 de Elvas</t>
  </si>
  <si>
    <t>Agrupamento de Escolas do Mogadouro</t>
  </si>
  <si>
    <t>Agrupamento de Escolas n.º 1 de Serpa</t>
  </si>
  <si>
    <t>Agrupamento de Escolas Padre João Coelho Cabanita</t>
  </si>
  <si>
    <t>Agrupamento de escolas do Pinheiro</t>
  </si>
  <si>
    <t>Agrupamento de Escolas Professor Óscar Lopes</t>
  </si>
  <si>
    <t>Agrupamento de escolas de Marco de Canaveses</t>
  </si>
  <si>
    <t>Agrupamento de Escolas de Aljustrel</t>
  </si>
  <si>
    <t>Agrupamento de Escolas Amadora Oeste</t>
  </si>
  <si>
    <t xml:space="preserve">Agrupamento de Escolas D. José I </t>
  </si>
  <si>
    <t>Agrupamento de Escolas D. Luís de Ataíde</t>
  </si>
  <si>
    <t>Melhorar pelo menos 4 p.p. face ao histórico</t>
  </si>
  <si>
    <t>Melhorar pelo menos 25% face ao histórico</t>
  </si>
  <si>
    <t>id_GIASE_2013A</t>
  </si>
  <si>
    <t>Id Novo_2013</t>
  </si>
  <si>
    <t>Agrupamento</t>
  </si>
  <si>
    <t>UO_Abev</t>
  </si>
  <si>
    <t>D. Luís de Ataíde</t>
  </si>
  <si>
    <t>José Saramago</t>
  </si>
  <si>
    <t>N.º 1 de Beja</t>
  </si>
  <si>
    <t>N.º 1 de Serpa</t>
  </si>
  <si>
    <t>Mourão</t>
  </si>
  <si>
    <t>Alter do Chão</t>
  </si>
  <si>
    <t>Avis</t>
  </si>
  <si>
    <t>N.º 1 de Portalegre</t>
  </si>
  <si>
    <t>Torrão</t>
  </si>
  <si>
    <t>Aljustrel</t>
  </si>
  <si>
    <t>Vendas Novas</t>
  </si>
  <si>
    <t>Vila Viçosa</t>
  </si>
  <si>
    <t>Manuel Ferreira Patrício</t>
  </si>
  <si>
    <t>N.º 1 de Ponte de Sôr</t>
  </si>
  <si>
    <t>Prof. Paula Nogueira</t>
  </si>
  <si>
    <t>Dr.ª Laura Ayres</t>
  </si>
  <si>
    <t>Júlio Dantas</t>
  </si>
  <si>
    <t>Padre João Coelho Cabanita</t>
  </si>
  <si>
    <t xml:space="preserve">D. José I </t>
  </si>
  <si>
    <t>Dr. Francisco Fernandes Lopes</t>
  </si>
  <si>
    <t xml:space="preserve"> Sudeste do Concelho  Baião</t>
  </si>
  <si>
    <t xml:space="preserve"> Pedome</t>
  </si>
  <si>
    <t xml:space="preserve"> Sande</t>
  </si>
  <si>
    <t xml:space="preserve"> Perafita</t>
  </si>
  <si>
    <t xml:space="preserve"> Cristelo</t>
  </si>
  <si>
    <t xml:space="preserve"> Marco  Canaveses</t>
  </si>
  <si>
    <t xml:space="preserve"> Prado</t>
  </si>
  <si>
    <t xml:space="preserve"> Mogauro</t>
  </si>
  <si>
    <t xml:space="preserve"> Freixo  Espada à Cinta</t>
  </si>
  <si>
    <t>Tenente-Coronel Adão Carrapatoso</t>
  </si>
  <si>
    <t xml:space="preserve"> Fajões</t>
  </si>
  <si>
    <t xml:space="preserve"> Frazão</t>
  </si>
  <si>
    <t xml:space="preserve"> Paredes</t>
  </si>
  <si>
    <t>General Serpa Pinto</t>
  </si>
  <si>
    <t xml:space="preserve"> Souselo</t>
  </si>
  <si>
    <t xml:space="preserve"> Resende</t>
  </si>
  <si>
    <t>Dr. José Leite de Vasconcelos</t>
  </si>
  <si>
    <t xml:space="preserve"> Santa Bárbara - Fânzeres</t>
  </si>
  <si>
    <t xml:space="preserve"> Valbom</t>
  </si>
  <si>
    <t>São Pedro da Cova</t>
  </si>
  <si>
    <t xml:space="preserve"> Pedrouços</t>
  </si>
  <si>
    <t xml:space="preserve"> Matosinhos</t>
  </si>
  <si>
    <t>Professor Óscar Lopes</t>
  </si>
  <si>
    <t xml:space="preserve"> Cerco</t>
  </si>
  <si>
    <t xml:space="preserve"> Vila D´Este</t>
  </si>
  <si>
    <t xml:space="preserve"> D. Pedro I</t>
  </si>
  <si>
    <t xml:space="preserve"> Paço  de Sousa</t>
  </si>
  <si>
    <t xml:space="preserve"> Pinheiro</t>
  </si>
  <si>
    <t xml:space="preserve"> Monte da Ola</t>
  </si>
  <si>
    <t xml:space="preserve"> Murça</t>
  </si>
  <si>
    <t xml:space="preserve"> Diogo Cão</t>
  </si>
  <si>
    <t>José Silvestre Ribeiro</t>
  </si>
  <si>
    <t>Marinha Grande Poente</t>
  </si>
  <si>
    <t>Nun'Álvares, Castelo Branco</t>
  </si>
  <si>
    <t xml:space="preserve"> Monte da Caparica</t>
  </si>
  <si>
    <t xml:space="preserve"> Vialonga</t>
  </si>
  <si>
    <t xml:space="preserve"> Nun'Álvares, Seixal</t>
  </si>
  <si>
    <t>Pedro Eanes Lobato</t>
  </si>
  <si>
    <t xml:space="preserve"> Vale da Amoreira</t>
  </si>
  <si>
    <t xml:space="preserve"> Camarate -  D. Nuno Álvares Pereira</t>
  </si>
  <si>
    <t>Patrício Prazeres</t>
  </si>
  <si>
    <t>Marquesa de Alorna</t>
  </si>
  <si>
    <t xml:space="preserve"> Bairro Padre Cruz</t>
  </si>
  <si>
    <t>Amadora Oeste</t>
  </si>
  <si>
    <t xml:space="preserve"> Carnaxide-Portela</t>
  </si>
  <si>
    <t xml:space="preserve"> Miradouro  Alfazina</t>
  </si>
  <si>
    <t>Eduardo Gageiro</t>
  </si>
  <si>
    <t xml:space="preserve"> Peniche</t>
  </si>
  <si>
    <t>Mães D Água</t>
  </si>
  <si>
    <t>D. Dinis, Coimbra_ES</t>
  </si>
  <si>
    <t>Inês de Castro_ES</t>
  </si>
  <si>
    <t>Prof. Doutor Flávio F Pinto Resende_ES</t>
  </si>
  <si>
    <t>Baixa da Banheira_ES</t>
  </si>
  <si>
    <t>Camarate_ES</t>
  </si>
  <si>
    <t>Domínio / Tipo</t>
  </si>
  <si>
    <t>professores</t>
  </si>
  <si>
    <t>presencial</t>
  </si>
  <si>
    <t>workshop</t>
  </si>
  <si>
    <t>Domínio A - Gestão de Sala de Aula
Tipo 1 - Regulação do ambiente de sala de aula</t>
  </si>
  <si>
    <t>técnicos</t>
  </si>
  <si>
    <t>a distância</t>
  </si>
  <si>
    <t>seminário</t>
  </si>
  <si>
    <t>Domínio A - Gestão de Sala de Aula
Tipo 2 - Pedagogia diferenciada</t>
  </si>
  <si>
    <r>
      <t xml:space="preserve">Designação / Descrição da Ação
</t>
    </r>
    <r>
      <rPr>
        <b/>
        <sz val="6"/>
        <color indexed="9"/>
        <rFont val="Arial"/>
        <family val="2"/>
      </rPr>
      <t>(máximo de 200 carateres)</t>
    </r>
  </si>
  <si>
    <t>Modalidade</t>
  </si>
  <si>
    <t>Dinamizador(es)
(instituição formadora / Formador(es))</t>
  </si>
  <si>
    <r>
      <t xml:space="preserve">Data de início
</t>
    </r>
    <r>
      <rPr>
        <b/>
        <sz val="6"/>
        <color indexed="9"/>
        <rFont val="Arial"/>
        <family val="2"/>
      </rPr>
      <t>(DD-NN-AAAA)</t>
    </r>
  </si>
  <si>
    <r>
      <t xml:space="preserve">Data de fim
</t>
    </r>
    <r>
      <rPr>
        <b/>
        <sz val="6"/>
        <color indexed="9"/>
        <rFont val="Arial"/>
        <family val="2"/>
      </rPr>
      <t>(DD-NN-AAAA)</t>
    </r>
  </si>
  <si>
    <t>Nº médio de horas por sessão</t>
  </si>
  <si>
    <t>Nº total de sessões</t>
  </si>
  <si>
    <t>N.º total de horas</t>
  </si>
  <si>
    <t>Custo por participante</t>
  </si>
  <si>
    <t>Assinalar com um "x" as ações financiadas pelo Programa TEIP</t>
  </si>
  <si>
    <t>Público-alvo</t>
  </si>
  <si>
    <t>Nº de participantes</t>
  </si>
  <si>
    <r>
      <t xml:space="preserve">Grupo(s) de recrutamento
</t>
    </r>
    <r>
      <rPr>
        <b/>
        <sz val="6"/>
        <color indexed="9"/>
        <rFont val="Arial"/>
        <family val="2"/>
      </rPr>
      <t>(caso se aplique, separar os diferentes grupos por ponto-e-vírgula)</t>
    </r>
  </si>
  <si>
    <t>Enunciar a(s) principai(ais) finalidade(s) da ação, explicitando, na medida do possível, o que se pretendia alterar e/ou melhorar, bem como a(s) prática(s) a induzir</t>
  </si>
  <si>
    <t>assistentes operacionais</t>
  </si>
  <si>
    <t>b-Learning</t>
  </si>
  <si>
    <t>oficina</t>
  </si>
  <si>
    <t>Domínio A - Gestão de Sala de Aula
Tipo 3 - Avaliação e estratégias diversificadas de ensino / aprendizagem na área da Matemática</t>
  </si>
  <si>
    <t>… efetiva aplicação em contexto de trabalho dos conhecimentos e competências adquiridos/desenvolvidos pelos formandos?</t>
  </si>
  <si>
    <t>professores e técnicos</t>
  </si>
  <si>
    <t>círculo de estudos</t>
  </si>
  <si>
    <t>Domínio A - Gestão de Sala de Aula
Tipo 4 - Avaliação e estratégias diversificadas de ensino / aprendizagem na área do Português</t>
  </si>
  <si>
    <t>a)</t>
  </si>
  <si>
    <t>técnicos e assistentes operacionais</t>
  </si>
  <si>
    <t>outra</t>
  </si>
  <si>
    <t>Domínio B - Tipo 5 - Articulação e supervisão pedagógica</t>
  </si>
  <si>
    <t>b)</t>
  </si>
  <si>
    <t>professores, técnicos e assistentes operacionais</t>
  </si>
  <si>
    <t>Domínio C - Tipo 6 - Monitorização e Avaliação</t>
  </si>
  <si>
    <t>Domínio D – Metodologias MaisSucesso
Tipo 7 – A Metodologia Fénix</t>
  </si>
  <si>
    <t>Domínio D – Metodologias MaisSucesso
Tipo 8 – A Metodologia TurmaMais</t>
  </si>
  <si>
    <t>2012/13(**)</t>
  </si>
  <si>
    <t>Não esquecer de corrigir e/ou adicionar dados em falta relativos a anos letivos anteriores.</t>
  </si>
  <si>
    <t>P. F. Preencher todos os campos.</t>
  </si>
  <si>
    <t>7.  Relativamente à participação em redes de UO TEIP:</t>
  </si>
  <si>
    <t>7.3. Caso se aplique, descreva, de forma sucinta, o trabalho dinamizado até ao momento pela rede, evidenciando as vantagens do trabalho em rede.</t>
  </si>
  <si>
    <t>7.4. Caso se aplique, identifique as UO que fazem parte da rede.</t>
  </si>
  <si>
    <t>7.2. Se respondeu NÃO à questão anterior, indique, de forma sucinta, as razões pelas quais não aderiram / contribuiram para a criação de uma rede.</t>
  </si>
  <si>
    <r>
      <t xml:space="preserve">Caso tenha respondido </t>
    </r>
    <r>
      <rPr>
        <i/>
        <u/>
        <sz val="9"/>
        <rFont val="Arial"/>
        <family val="2"/>
      </rPr>
      <t>nada</t>
    </r>
    <r>
      <rPr>
        <sz val="9"/>
        <rFont val="Arial"/>
        <family val="2"/>
      </rPr>
      <t xml:space="preserve"> ou </t>
    </r>
    <r>
      <rPr>
        <i/>
        <u/>
        <sz val="9"/>
        <rFont val="Arial"/>
        <family val="2"/>
      </rPr>
      <t>pouco satisfeito</t>
    </r>
    <r>
      <rPr>
        <sz val="9"/>
        <rFont val="Arial"/>
        <family val="2"/>
      </rPr>
      <t>, enuncie as razões subjacentes:</t>
    </r>
  </si>
  <si>
    <t>6.2.1 Qual o grau de satisfação com o acompanhamento realizado e/ou apoio prestado através de:</t>
  </si>
  <si>
    <t>a) reuniões de trabalho com diretores e coordenadores?</t>
  </si>
  <si>
    <t>6.2.2 Globalmente, qual o grau de satisfação com o acompanhamento e apoio prestado pela DGE?</t>
  </si>
  <si>
    <r>
      <t xml:space="preserve">b) reuniões, presenciais ou via skype, com as equipas técnico-pedagógicas das UO consideradas prioritárias?
</t>
    </r>
    <r>
      <rPr>
        <b/>
        <sz val="8"/>
        <rFont val="Arial"/>
        <family val="2"/>
      </rPr>
      <t>(Responder apenas as UO que foram alvo deste tipo de acompanhamento)</t>
    </r>
  </si>
  <si>
    <t>c) outro(s) tipo(s) de contacto(s)?</t>
  </si>
  <si>
    <r>
      <t xml:space="preserve">&gt; … após 31 de agosto de 2012 - considerar apenas os dados do </t>
    </r>
    <r>
      <rPr>
        <b/>
        <sz val="7"/>
        <rFont val="Arial"/>
        <family val="2"/>
      </rPr>
      <t>agrupamento / escola não agrupada</t>
    </r>
    <r>
      <rPr>
        <sz val="7"/>
        <rFont val="Arial"/>
        <family val="2"/>
      </rPr>
      <t xml:space="preserve"> que aderiu ao Programa </t>
    </r>
    <r>
      <rPr>
        <b/>
        <sz val="7"/>
        <rFont val="Arial"/>
        <family val="2"/>
      </rPr>
      <t>TEIP</t>
    </r>
    <r>
      <rPr>
        <sz val="7"/>
        <rFont val="Arial"/>
        <family val="2"/>
      </rPr>
      <t xml:space="preserve"> antes da agregação</t>
    </r>
  </si>
  <si>
    <r>
      <t xml:space="preserve">&gt; … até 31 de agosto de 2012 - considerar os </t>
    </r>
    <r>
      <rPr>
        <b/>
        <sz val="7"/>
        <rFont val="Arial"/>
        <family val="2"/>
      </rPr>
      <t>dados agregados</t>
    </r>
    <r>
      <rPr>
        <sz val="7"/>
        <rFont val="Arial"/>
        <family val="2"/>
      </rPr>
      <t xml:space="preserve"> de </t>
    </r>
    <r>
      <rPr>
        <b/>
        <sz val="7"/>
        <rFont val="Arial"/>
        <family val="2"/>
      </rPr>
      <t>todas as escolas</t>
    </r>
    <r>
      <rPr>
        <sz val="7"/>
        <rFont val="Arial"/>
        <family val="2"/>
      </rPr>
      <t xml:space="preserve"> que fazem parte do novo agrupamento</t>
    </r>
  </si>
  <si>
    <t>Devem inserir os dados quantitativos referentes ao último ano letivo, 2012/13, e confirmar os dos anos anteriores (em particular os referentes ao ano letivo 2011/12).</t>
  </si>
  <si>
    <t>Ponto de situação relativamente ao trabalho em rede</t>
  </si>
  <si>
    <r>
      <rPr>
        <b/>
        <sz val="10"/>
        <color indexed="12"/>
        <rFont val="Arial"/>
        <family val="2"/>
      </rPr>
      <t xml:space="preserve">5.2 </t>
    </r>
    <r>
      <rPr>
        <u/>
        <sz val="10"/>
        <color indexed="12"/>
        <rFont val="Arial"/>
        <family val="2"/>
      </rPr>
      <t>Ações - Balanço</t>
    </r>
  </si>
  <si>
    <t>(2) Considerar apenas as que constam da alínea b) e seguintes do ponto 2 do Artigo 26.º da Lei n.º 51/2012, de 5 de setembro - Estatuto do Aluno e Ética Escolar</t>
  </si>
  <si>
    <t>MC (1)</t>
  </si>
  <si>
    <r>
      <t>Nota 1 - Considerar os dados agregados de todas as escolas que compõem o atual agrupamento e</t>
    </r>
    <r>
      <rPr>
        <b/>
        <sz val="7"/>
        <color indexed="10"/>
        <rFont val="Arial"/>
        <family val="2"/>
      </rPr>
      <t xml:space="preserve"> confirmar os dos anos anteriores (em particular os referentes ao ano letivo 2012/13)</t>
    </r>
    <r>
      <rPr>
        <b/>
        <sz val="7"/>
        <rFont val="Arial"/>
        <family val="2"/>
      </rPr>
      <t>.</t>
    </r>
  </si>
  <si>
    <t>Nota 1 - Escolas que agregaram ...:</t>
  </si>
  <si>
    <t>Nota 2 - Escolas que aderiram ao Programa TEIP em data anterior ao início do ano letivo 2012/13</t>
  </si>
  <si>
    <t>Endereço de e-mail 1:</t>
  </si>
  <si>
    <t>Endereço de e-mail 2 (alternativo):</t>
  </si>
  <si>
    <r>
      <t xml:space="preserve">Inscritos
</t>
    </r>
    <r>
      <rPr>
        <b/>
        <sz val="6"/>
        <rFont val="Arial"/>
        <family val="2"/>
      </rPr>
      <t>(exceto os transferidos)</t>
    </r>
  </si>
  <si>
    <t>Inscritos
(exceto os transferidos)</t>
  </si>
  <si>
    <t>Total de alunos inscritos (exceto os transferidos)</t>
  </si>
  <si>
    <t>6.  Avalie o grau de satisfação relativamente ao acompanhamento prestado pelas seguintes entidades:</t>
  </si>
  <si>
    <t>6.1.1. No que respeita à regularidade da presença do perito no agrupamento indique:</t>
  </si>
  <si>
    <t>6.1.2. Em que dimensões incidiu o apoio prestado pelo perito externo:</t>
  </si>
  <si>
    <t>6.1.3. Qual o grau de satisfação com o apoio prestado pelo Perito Externo?</t>
  </si>
  <si>
    <t>Relatório TEIP 2014/2015</t>
  </si>
  <si>
    <t>Nome do(a) Presidente do Conselho Geral:</t>
  </si>
  <si>
    <t>2014/2015</t>
  </si>
  <si>
    <t>2014/15</t>
  </si>
  <si>
    <r>
      <t xml:space="preserve">Notas referentes aos dados de natureza quantitativa referentes ao ano letivo </t>
    </r>
    <r>
      <rPr>
        <b/>
        <sz val="8"/>
        <color indexed="10"/>
        <rFont val="Arial"/>
        <family val="2"/>
      </rPr>
      <t>2013/14</t>
    </r>
    <r>
      <rPr>
        <b/>
        <sz val="8"/>
        <rFont val="Arial"/>
        <family val="2"/>
      </rPr>
      <t xml:space="preserve"> - questões 1 a 4</t>
    </r>
  </si>
  <si>
    <r>
      <t xml:space="preserve">Notas referentes aos dados de natureza quantitativa referentes ao ano letivo </t>
    </r>
    <r>
      <rPr>
        <b/>
        <sz val="8"/>
        <color indexed="10"/>
        <rFont val="Arial"/>
        <family val="2"/>
      </rPr>
      <t>2012/13</t>
    </r>
    <r>
      <rPr>
        <b/>
        <sz val="8"/>
        <rFont val="Arial"/>
        <family val="2"/>
      </rPr>
      <t xml:space="preserve"> - questões 1 a 4</t>
    </r>
  </si>
  <si>
    <t>Identificação e caraterização das ações de capacitação realizadas em 2014/15</t>
  </si>
  <si>
    <t>Plano de melhoria para 2014/15</t>
  </si>
  <si>
    <t>2013/14(**)</t>
  </si>
  <si>
    <t>2014 / 15</t>
  </si>
  <si>
    <t>Em 2014/15, a classificação alcançada no Domínio 1 foi:</t>
  </si>
  <si>
    <t>Em 2014/15, a classificação alcançada no Domínio 2 foi:</t>
  </si>
  <si>
    <t>Em 2014/15, a classificação alcançada no Domínio 3 foi:</t>
  </si>
  <si>
    <t>Em 2014/15, a classificação alcançada no Domínio 4 foi:</t>
  </si>
  <si>
    <t>Em 2014/15, a média das classificações alcançadas em cada domínio foi:</t>
  </si>
  <si>
    <r>
      <t xml:space="preserve">5.2     Faça um balanço sobre cada uma das Ações do </t>
    </r>
    <r>
      <rPr>
        <b/>
        <sz val="12"/>
        <rFont val="Calibri"/>
        <family val="2"/>
      </rPr>
      <t>Plano de Melhoria de 2014 / 15</t>
    </r>
  </si>
  <si>
    <t>2011/2012</t>
  </si>
  <si>
    <t>2011/12</t>
  </si>
  <si>
    <r>
      <rPr>
        <b/>
        <sz val="9"/>
        <rFont val="Arial"/>
        <family val="2"/>
      </rPr>
      <t>Alunos com níveis positivos</t>
    </r>
  </si>
  <si>
    <t>Absentismo (1)</t>
  </si>
  <si>
    <t>2011/12(**)</t>
  </si>
  <si>
    <t>5.1  Grau de concretização das Metas Gerais fixadas para o ano letivo 2014/15</t>
  </si>
  <si>
    <t>11.</t>
  </si>
  <si>
    <t xml:space="preserve">Grau de satisfação </t>
  </si>
  <si>
    <t>Modalidade de apoio</t>
  </si>
  <si>
    <t>N.º de contactos (*) / reuniões</t>
  </si>
  <si>
    <t>(*) No caso dos contactos telefónicos e/ou por e-mail apresentar uma estimativa</t>
  </si>
  <si>
    <t>(2) Excluir as retenções por excesso de faltas
(3) Incluir os CEF e os PIEF</t>
  </si>
  <si>
    <t>Português - Prova 41</t>
  </si>
  <si>
    <t>Matemática - Prova 42</t>
  </si>
  <si>
    <t>Português - Prova 61</t>
  </si>
  <si>
    <t>Matemática - Prova 62</t>
  </si>
  <si>
    <t>Português - Prova 91</t>
  </si>
  <si>
    <t>Matemática - Prova 92</t>
  </si>
  <si>
    <t>Português 
Prova 239/639</t>
  </si>
  <si>
    <t>Matemática A 
 Prova 635</t>
  </si>
  <si>
    <t>História A 
Prova 623</t>
  </si>
  <si>
    <t>Desenho A 
Prova 706</t>
  </si>
  <si>
    <r>
      <rPr>
        <sz val="10"/>
        <color indexed="8"/>
        <rFont val="Calibri"/>
        <family val="2"/>
      </rPr>
      <t>Prova 1:</t>
    </r>
    <r>
      <rPr>
        <sz val="10"/>
        <rFont val="Calibri"/>
        <family val="2"/>
      </rPr>
      <t xml:space="preserve"> </t>
    </r>
    <r>
      <rPr>
        <b/>
        <sz val="12"/>
        <rFont val="Calibri"/>
        <family val="2"/>
      </rPr>
      <t xml:space="preserve">Português </t>
    </r>
    <r>
      <rPr>
        <b/>
        <sz val="12"/>
        <color indexed="8"/>
        <rFont val="Calibri"/>
        <family val="2"/>
      </rPr>
      <t>- 4.º Ano (Prova 41)</t>
    </r>
  </si>
  <si>
    <r>
      <rPr>
        <sz val="10"/>
        <color indexed="8"/>
        <rFont val="Calibri"/>
        <family val="2"/>
      </rPr>
      <t>Prova 2:</t>
    </r>
    <r>
      <rPr>
        <sz val="10"/>
        <rFont val="Arial"/>
        <family val="2"/>
      </rPr>
      <t xml:space="preserve"> </t>
    </r>
    <r>
      <rPr>
        <b/>
        <sz val="12"/>
        <color indexed="8"/>
        <rFont val="Calibri"/>
        <family val="2"/>
      </rPr>
      <t>Matemática - 4.º Ano (Prova 42)</t>
    </r>
  </si>
  <si>
    <r>
      <rPr>
        <sz val="10"/>
        <color indexed="8"/>
        <rFont val="Calibri"/>
        <family val="2"/>
      </rPr>
      <t>Prova 3:</t>
    </r>
    <r>
      <rPr>
        <sz val="10"/>
        <rFont val="Arial"/>
        <family val="2"/>
      </rPr>
      <t xml:space="preserve"> </t>
    </r>
    <r>
      <rPr>
        <b/>
        <sz val="12"/>
        <color indexed="8"/>
        <rFont val="Calibri"/>
        <family val="2"/>
      </rPr>
      <t>Português - 6.º Ano (Prova 61)</t>
    </r>
  </si>
  <si>
    <r>
      <rPr>
        <sz val="10"/>
        <color indexed="8"/>
        <rFont val="Calibri"/>
        <family val="2"/>
      </rPr>
      <t>Prova 4:</t>
    </r>
    <r>
      <rPr>
        <sz val="10"/>
        <rFont val="Arial"/>
        <family val="2"/>
      </rPr>
      <t xml:space="preserve"> </t>
    </r>
    <r>
      <rPr>
        <b/>
        <sz val="12"/>
        <color indexed="8"/>
        <rFont val="Calibri"/>
        <family val="2"/>
      </rPr>
      <t>Matemática - 6.º Ano (Prova 62)</t>
    </r>
  </si>
  <si>
    <r>
      <rPr>
        <sz val="10"/>
        <color indexed="8"/>
        <rFont val="Calibri"/>
        <family val="2"/>
      </rPr>
      <t>Prova 5:</t>
    </r>
    <r>
      <rPr>
        <sz val="10"/>
        <rFont val="Arial"/>
        <family val="2"/>
      </rPr>
      <t xml:space="preserve"> </t>
    </r>
    <r>
      <rPr>
        <b/>
        <sz val="12"/>
        <color indexed="8"/>
        <rFont val="Calibri"/>
        <family val="2"/>
      </rPr>
      <t>Português - 9.º Ano (Prova 91)</t>
    </r>
  </si>
  <si>
    <r>
      <rPr>
        <sz val="10"/>
        <color indexed="8"/>
        <rFont val="Calibri"/>
        <family val="2"/>
      </rPr>
      <t>Prova 6:</t>
    </r>
    <r>
      <rPr>
        <sz val="10"/>
        <rFont val="Arial"/>
        <family val="2"/>
      </rPr>
      <t xml:space="preserve"> </t>
    </r>
    <r>
      <rPr>
        <b/>
        <sz val="12"/>
        <color indexed="8"/>
        <rFont val="Calibri"/>
        <family val="2"/>
      </rPr>
      <t>Matemática  - 9.º Ano (Prova 92)</t>
    </r>
  </si>
  <si>
    <r>
      <t xml:space="preserve">(2) Excluir as retenções por excesso de faltas
</t>
    </r>
    <r>
      <rPr>
        <sz val="7"/>
        <color indexed="8"/>
        <rFont val="Calibri"/>
        <family val="2"/>
      </rPr>
      <t>(3) Incluir os CEF e os PIEF</t>
    </r>
  </si>
  <si>
    <t>(2) excluir as retenções por excesso de faltas 
(3) Considerar apenas os alunos inscritos para progressão/aprovação a todas as disciplinas</t>
  </si>
  <si>
    <t>6.3  Apoio à implementação das Metodologias Mais Sucesso Escolar</t>
  </si>
  <si>
    <t>6.3.1  Equipa de Apoio às Metodologias Mais Sucesso Escolar - DGE</t>
  </si>
  <si>
    <t xml:space="preserve">6.3.1.1 O Agrupamento de Escolas ou Escola Não Agrupada solicitou o apoio da DGE na implementação das metodologias Mais Sucesso? </t>
  </si>
  <si>
    <t xml:space="preserve">6.3.1.2 Ainda que não o tenha solicitado, o Agrupamento de Escolas ou Escola Não Agrupada recebeu apoio da DGE na implementação das metodologias Mais Sucesso? </t>
  </si>
  <si>
    <t>6.3.1.3 Para cada modalidade de apoio avalie o grau de satisfação e indique a sua frequência.</t>
  </si>
  <si>
    <t>6.3.1.4 Caso tenha assinalado nada ou pouco satisfeito, explique as razões que justificam essa apreciação.</t>
  </si>
  <si>
    <t xml:space="preserve">6.3.1.5 Caso tenha assinalado reuniões presenciais, indique se estas foram dinamizadas apenas com a UO e o número médio de elementos presentes. </t>
  </si>
  <si>
    <t>6.3.1.6 Globalmente, qual o grau de satisfação com o acompanhamento e apoio prestados pela DGE?</t>
  </si>
  <si>
    <t>Designação  da Acão/Sessão</t>
  </si>
  <si>
    <t>Entidade formadora/dinamizadora</t>
  </si>
  <si>
    <t>Tema do Seminário/Worshop</t>
  </si>
  <si>
    <t>Entidade dinamizadora</t>
  </si>
  <si>
    <t>Orador(es)</t>
  </si>
  <si>
    <t xml:space="preserve">6.3.2.1 No ano letivo 2014/15 elementos do Agrupamento de Escolas/Escola Não Agrupada participaram em ações/sessões de capacitação de professores organizadas no âmbito das metodologias mais sucesso? </t>
  </si>
  <si>
    <t>6.3.2.2 Em caso afirmativo, indique as ações/sessões de capacitação frequentadas pelos professores envolvidos na implementação das metodologias mais sucesso:</t>
  </si>
  <si>
    <t>6.3.2.3 Globalmente, qual o grau de satisfação relativamente às Ações/Sessões em que a UO esteve presente?</t>
  </si>
  <si>
    <t>6.3.3.1 Participaram, no ano letivo 2014/15, em Seminários/Workshops organizados no âmbito das metodologias mais sucesso?</t>
  </si>
  <si>
    <t>N.º Prof. da UO presentes</t>
  </si>
  <si>
    <t>N.º de prof. da UO presentes</t>
  </si>
  <si>
    <t>6.3.3.2 Em caso afirmativo, indique os Seminários/Workshops frequentados:</t>
  </si>
  <si>
    <t>6.3.3.3 Globalmente, qual o grau de satisfação relativamente aos Seminários/Workshops em que a UO esteve presente?</t>
  </si>
  <si>
    <r>
      <rPr>
        <b/>
        <sz val="11"/>
        <rFont val="Calibri"/>
        <family val="2"/>
      </rPr>
      <t>Tendo em consideração o balanço efetuado estão a prever efetuar alterações?</t>
    </r>
    <r>
      <rPr>
        <b/>
        <sz val="12"/>
        <rFont val="Calibri"/>
        <family val="2"/>
      </rPr>
      <t xml:space="preserve"> Quais?
</t>
    </r>
    <r>
      <rPr>
        <sz val="10"/>
        <rFont val="Calibri"/>
        <family val="2"/>
      </rPr>
      <t>(Indique-as de forma resumida)</t>
    </r>
  </si>
  <si>
    <t>Processos
Indique, de forma resumida, que aspetos (metodologias, tipos de articulação, …) contribuíram para o resultado alcançado.</t>
  </si>
  <si>
    <r>
      <t xml:space="preserve">Evidências
</t>
    </r>
    <r>
      <rPr>
        <b/>
        <sz val="9"/>
        <color indexed="8"/>
        <rFont val="Calibri"/>
        <family val="2"/>
      </rPr>
      <t xml:space="preserve"> </t>
    </r>
    <r>
      <rPr>
        <sz val="9"/>
        <color indexed="8"/>
        <rFont val="Calibri"/>
        <family val="2"/>
      </rPr>
      <t>(</t>
    </r>
    <r>
      <rPr>
        <b/>
        <sz val="9"/>
        <color indexed="8"/>
        <rFont val="Calibri"/>
        <family val="2"/>
      </rPr>
      <t>Apresente evidências que justifiquem o balanço efetuado  p. f. separe-as por ponto-e-vírgula</t>
    </r>
    <r>
      <rPr>
        <sz val="9"/>
        <color indexed="8"/>
        <rFont val="Calibri"/>
        <family val="2"/>
      </rPr>
      <t>)</t>
    </r>
  </si>
  <si>
    <t>Público-alvo
(docentes, assisntes peracionais e técnicos)</t>
  </si>
  <si>
    <r>
      <t xml:space="preserve">9 - Ações de capacitação realizadas em </t>
    </r>
    <r>
      <rPr>
        <b/>
        <u/>
        <sz val="16"/>
        <rFont val="Calibri"/>
        <family val="2"/>
      </rPr>
      <t>2013/14</t>
    </r>
  </si>
  <si>
    <t>9.1 - Balanço das ações de capacitação realizadas em 2013/14</t>
  </si>
  <si>
    <t>8 - Ações de capacitação realizadas em 2014/15</t>
  </si>
  <si>
    <t>Dos participantes quantos exerceram funções efetivas na UO no ano letivo 2014/15</t>
  </si>
  <si>
    <t>Tendo em consideração os objetivos da ação, que indicadores utilizaram na aferição da aplicação em contexto de trabalho dos conhecimentos e competências adquiridos/desenvolvidos pelos formandos?</t>
  </si>
  <si>
    <r>
      <t xml:space="preserve">Designação / Descrição da Ação
</t>
    </r>
    <r>
      <rPr>
        <b/>
        <sz val="8"/>
        <color indexed="9"/>
        <rFont val="Arial"/>
        <family val="2"/>
      </rPr>
      <t>(não indicar ações destinadas a Pais, Encarregados de Educação, Familias e/ou alunos, máximo de 200 carateres)</t>
    </r>
  </si>
  <si>
    <t xml:space="preserve">Comente a seguinte afirmação:
“Como resultado da frequência da ação foi visível a alteração/melhoria dos comportamentos profissionais”
</t>
  </si>
  <si>
    <t>12. Comentários</t>
  </si>
  <si>
    <t>12.</t>
  </si>
  <si>
    <t>Ações de capacitação realizadas em 2013/14 - Balanço</t>
  </si>
  <si>
    <t>Que percentagem de formandos aplicou em contexto de trabalho os conhecimentos e competências adquiridos/desenvolvidos na ação?</t>
  </si>
  <si>
    <r>
      <t>Número de participantes na ação de capacitação em</t>
    </r>
    <r>
      <rPr>
        <sz val="10"/>
        <color indexed="9"/>
        <rFont val="Arial"/>
        <family val="2"/>
      </rPr>
      <t xml:space="preserve"> </t>
    </r>
    <r>
      <rPr>
        <b/>
        <sz val="10"/>
        <color indexed="9"/>
        <rFont val="Arial"/>
        <family val="2"/>
      </rPr>
      <t>2013/14</t>
    </r>
  </si>
  <si>
    <t>6.3.3 Participação em Seminários/Workshops no âmbito das metodologias Mais Sucesso Escolar</t>
  </si>
  <si>
    <t>6.3.2 Ações/Sessões de Capacitação no âmbito das metodologias Mais Sucesso Escolar</t>
  </si>
  <si>
    <t>A preencher apenas pelos  Agrupamentos de Escolas ou Escolas não Agrupadas que tenham  implementado  Metodologias Mais Sucesso Escolar ( Fénix e/ou Turma +)</t>
  </si>
  <si>
    <r>
      <rPr>
        <b/>
        <sz val="10"/>
        <color indexed="12"/>
        <rFont val="Arial"/>
        <family val="2"/>
      </rPr>
      <t xml:space="preserve">5.1 </t>
    </r>
    <r>
      <rPr>
        <u/>
        <sz val="10"/>
        <color indexed="12"/>
        <rFont val="Arial"/>
        <family val="2"/>
      </rPr>
      <t>Grau de concretização das Metas Gerais fixadas para o ano letivo 2014/15</t>
    </r>
  </si>
  <si>
    <t>Avaliação externa</t>
  </si>
  <si>
    <t>(1) Considerar todos os alunos que ultrapassaram o limite legal de faltas injustificadas independentemente da situação final, ou seja, quer tenham transitado/concluído, quer tenham desistido ou ficado retidos.</t>
  </si>
  <si>
    <r>
      <rPr>
        <b/>
        <sz val="10"/>
        <color indexed="8"/>
        <rFont val="Calibri"/>
        <family val="2"/>
      </rPr>
      <t>Observações:</t>
    </r>
    <r>
      <rPr>
        <sz val="8"/>
        <color indexed="8"/>
        <rFont val="Calibri"/>
        <family val="2"/>
      </rPr>
      <t xml:space="preserve">
</t>
    </r>
    <r>
      <rPr>
        <sz val="8"/>
        <color indexed="10"/>
        <rFont val="Calibri"/>
        <family val="2"/>
      </rPr>
      <t xml:space="preserve">Indicar o n.º de alunos não contabilizados no campo inscritos, que não são </t>
    </r>
    <r>
      <rPr>
        <sz val="8"/>
        <color indexed="10"/>
        <rFont val="Calibri"/>
        <family val="2"/>
      </rPr>
      <t xml:space="preserve">inseridos </t>
    </r>
    <r>
      <rPr>
        <sz val="8"/>
        <color indexed="10"/>
        <rFont val="Calibri"/>
        <family val="2"/>
      </rPr>
      <t>como transferidos para efeitos de exportação de dados para a MISI mas, comprovadamente, emigraram ou estão a frequentar cursos profissionais com equivalência ao ciclo de estudos em que estavam inscritos.</t>
    </r>
  </si>
  <si>
    <r>
      <rPr>
        <b/>
        <sz val="10"/>
        <color indexed="8"/>
        <rFont val="Calibri"/>
        <family val="2"/>
      </rPr>
      <t>Observações:</t>
    </r>
    <r>
      <rPr>
        <sz val="8"/>
        <color indexed="8"/>
        <rFont val="Calibri"/>
        <family val="2"/>
      </rPr>
      <t xml:space="preserve">
</t>
    </r>
    <r>
      <rPr>
        <sz val="8"/>
        <color indexed="10"/>
        <rFont val="Calibri"/>
        <family val="2"/>
      </rPr>
      <t>Indicar o n.º de alunos não contabilizados no campo inscritos, que não são inseridos como transferidos para efeitos de exportação de dados para a MISI mas, comprovadamente, emigraram ou estão a frequentar cursos profissionais com equivalência ao ciclo de estudos em que estavam inscritos..</t>
    </r>
  </si>
  <si>
    <r>
      <rPr>
        <b/>
        <sz val="10"/>
        <color indexed="8"/>
        <rFont val="Calibri"/>
        <family val="2"/>
      </rPr>
      <t>Observações:</t>
    </r>
    <r>
      <rPr>
        <sz val="8"/>
        <color indexed="8"/>
        <rFont val="Calibri"/>
        <family val="2"/>
      </rPr>
      <t xml:space="preserve">
</t>
    </r>
    <r>
      <rPr>
        <sz val="8"/>
        <color indexed="10"/>
        <rFont val="Calibri"/>
        <family val="2"/>
      </rPr>
      <t>Indicar o n.º de alunos não contabilizados no campo inscritos, que não são inseridos como transferidos para efeitos de exportação de dados para a MISI mas, comprovadamente, emigraram ou estão a frequentar cursos profissionais com equivalência ao ciclo de estudos em que estavam inscritos.</t>
    </r>
  </si>
  <si>
    <t>Indicar o n.º de alunos não contabilizados no campo inscritos, que não são inseridos como transferidos para efeitos de exportação de dados para a MISI mas, comprovadamente, emigraram ou estão a frequentar cursos profissionais com equivalência ao ciclo de estudos em que estavam inscritos.</t>
  </si>
  <si>
    <r>
      <rPr>
        <sz val="7"/>
        <rFont val="Calibri"/>
        <family val="2"/>
      </rPr>
      <t>(1) Excluir os transferidos, os CEF e os PIEF; Não contabilizar os alunos que não são inseridos</t>
    </r>
    <r>
      <rPr>
        <sz val="7"/>
        <color indexed="10"/>
        <rFont val="Calibri"/>
        <family val="2"/>
      </rPr>
      <t xml:space="preserve"> </t>
    </r>
    <r>
      <rPr>
        <sz val="7"/>
        <color indexed="8"/>
        <rFont val="Calibri"/>
        <family val="2"/>
      </rPr>
      <t>como transferidos para efeitos de exportação de dados para a MISI</t>
    </r>
    <r>
      <rPr>
        <sz val="7"/>
        <color indexed="10"/>
        <rFont val="Calibri"/>
        <family val="2"/>
      </rPr>
      <t xml:space="preserve"> </t>
    </r>
    <r>
      <rPr>
        <sz val="7"/>
        <rFont val="Calibri"/>
        <family val="2"/>
      </rPr>
      <t>mas, c</t>
    </r>
    <r>
      <rPr>
        <sz val="7"/>
        <color indexed="8"/>
        <rFont val="Calibri"/>
        <family val="2"/>
      </rPr>
      <t>omprovadamente, emigraram ou estão a frequentar cursos profissionais com equivalência ao ciclo de estudos em que estavam inscritos.</t>
    </r>
  </si>
  <si>
    <t>(1) Excluir os transferidos, os CEF e os PIEF; Não contabilizar os alunos que não são inseridos como transferidos para efeitos de exportação de dados para a MISI mas, comprovadamente, emigraram ou estão a frequentar cursos profissionais com equivalência ao ciclo de estudos em que estavam inscritos.</t>
  </si>
  <si>
    <t>(1) Excluir os transferidos, os CEF e os PIEF; Não contabilizar os alunos que não são inseridos como transferidos para efeitos de exportação de dados para a MISI mas , comprovadamente, emigraram ou estão a frequentar cursos profissionais com equivalência ao ciclo de estudos em que estavam inscritos.</t>
  </si>
  <si>
    <t>(1) Considerar apenas os alunos inscritos em Cursos Científico-Humanísticos; Não contabilizar os alunos que não são inseridos como transferidos para efeitos de exportação de dados para a MISI mas , comprovadamente, emigraram ou estão a frequentar cursos profissionais com equivalência ao ciclo de estudos em que estavam inscritos.</t>
  </si>
  <si>
    <t>(1) Excluíndo os transferidos, o pré-escolar, os cursos EFA e o Ensino Recorrente; Não contabilizar os alunos que não são inseridos como transferidos para efeitos de exportação de dados para a MISI mas, comprovadamente, emigraram ou estão a frequentar cursos profissionais com equivalência ao ciclo de estudos em que estavam inscritos.</t>
  </si>
  <si>
    <t>Caso tenha respondido "Sim" às questões 6.3.1.1 e/ou 6.3.1.2 passe à questão 6.3.1.3, caso contrário, passe à questão 6.3.2</t>
  </si>
  <si>
    <t>Agrupamento de Escolas de Ponte de Sor</t>
  </si>
  <si>
    <t>Agrupamento de Escolas do Sudeste de Baião</t>
  </si>
  <si>
    <t>Agrupamento de escolas de Frazão, Paços de Ferreira</t>
  </si>
  <si>
    <t>Professor António da Natividade, Mesão Frio</t>
  </si>
  <si>
    <t>Agrupamento de Escolas Diogo Cão</t>
  </si>
  <si>
    <t>Agrupamento de Escolas Escalada, Pampilhosa da Serra</t>
  </si>
  <si>
    <t>Agrupamento de Escolas Nuno Álvares, Castelo Branco</t>
  </si>
  <si>
    <t>Agrupamento de Escolas Leal da Câmara, Rio de Mouro</t>
  </si>
  <si>
    <t>Leal da Câmara, Rio de Mouro</t>
  </si>
  <si>
    <t>Agrupamento de Escolas D. Dinis, Lisboa</t>
  </si>
  <si>
    <t>2.º Ciclo</t>
  </si>
  <si>
    <t>3.º Ciclo</t>
  </si>
  <si>
    <t>Inteligência Emocional</t>
  </si>
  <si>
    <r>
      <t>11. Com que atores, estruturas, órgãos e/ou entidades houve reflexão sobre os resultados do projeto educativo TEIP?</t>
    </r>
    <r>
      <rPr>
        <sz val="11"/>
        <rFont val="Arial"/>
        <family val="2"/>
      </rPr>
      <t xml:space="preserve"> </t>
    </r>
    <r>
      <rPr>
        <sz val="10"/>
        <rFont val="Arial"/>
        <family val="2"/>
      </rPr>
      <t>(por favor, separe os vários atores, estruturas, órgãos e entidades por ponto-e-vírgula)</t>
    </r>
  </si>
  <si>
    <r>
      <t>10. Quem deu contributos para a elaboração dos relatórios de monitorização e avaliação no âmbito do TEIP?</t>
    </r>
    <r>
      <rPr>
        <sz val="11"/>
        <rFont val="Arial"/>
        <family val="2"/>
      </rPr>
      <t xml:space="preserve"> </t>
    </r>
    <r>
      <rPr>
        <sz val="10"/>
        <rFont val="Arial"/>
        <family val="2"/>
      </rPr>
      <t>(por favor, separe-os com ponto-e-vírgula)</t>
    </r>
  </si>
  <si>
    <r>
      <t>1.</t>
    </r>
    <r>
      <rPr>
        <b/>
        <sz val="7"/>
        <rFont val="Arial"/>
        <family val="2"/>
      </rPr>
      <t xml:space="preserve">      </t>
    </r>
    <r>
      <rPr>
        <b/>
        <sz val="11"/>
        <rFont val="Arial"/>
        <family val="2"/>
      </rPr>
      <t>Insucesso, Abandono e Absentismo</t>
    </r>
  </si>
  <si>
    <r>
      <t>2.1</t>
    </r>
    <r>
      <rPr>
        <b/>
        <sz val="7"/>
        <rFont val="Arial"/>
        <family val="2"/>
      </rPr>
      <t xml:space="preserve">      </t>
    </r>
    <r>
      <rPr>
        <b/>
        <sz val="11"/>
        <rFont val="Arial"/>
        <family val="2"/>
      </rPr>
      <t>Avaliação Interna - Português e Matemática</t>
    </r>
  </si>
  <si>
    <t>Valor de chegada previsto</t>
  </si>
  <si>
    <r>
      <rPr>
        <b/>
        <sz val="10"/>
        <color indexed="12"/>
        <rFont val="Arial"/>
        <family val="2"/>
      </rPr>
      <t xml:space="preserve">3.1 </t>
    </r>
    <r>
      <rPr>
        <u/>
        <sz val="10"/>
        <color indexed="12"/>
        <rFont val="Arial"/>
        <family val="2"/>
      </rPr>
      <t>Provas Finais - 4.º ano</t>
    </r>
  </si>
  <si>
    <r>
      <rPr>
        <b/>
        <sz val="10"/>
        <color indexed="12"/>
        <rFont val="Arial"/>
        <family val="2"/>
      </rPr>
      <t xml:space="preserve">3.2 </t>
    </r>
    <r>
      <rPr>
        <u/>
        <sz val="10"/>
        <color indexed="12"/>
        <rFont val="Arial"/>
        <family val="2"/>
      </rPr>
      <t>Provas Finais - 6.º ano</t>
    </r>
  </si>
  <si>
    <r>
      <rPr>
        <b/>
        <sz val="10"/>
        <color indexed="12"/>
        <rFont val="Arial"/>
        <family val="2"/>
      </rPr>
      <t xml:space="preserve">3.3 </t>
    </r>
    <r>
      <rPr>
        <u/>
        <sz val="10"/>
        <color indexed="12"/>
        <rFont val="Arial"/>
        <family val="2"/>
      </rPr>
      <t>Provas Finais - 9.º ano</t>
    </r>
  </si>
  <si>
    <r>
      <rPr>
        <b/>
        <sz val="10"/>
        <color indexed="12"/>
        <rFont val="Arial"/>
        <family val="2"/>
      </rPr>
      <t xml:space="preserve">3.4 </t>
    </r>
    <r>
      <rPr>
        <u/>
        <sz val="10"/>
        <color indexed="12"/>
        <rFont val="Arial"/>
        <family val="2"/>
      </rPr>
      <t>Provas Finais - 12.º ano</t>
    </r>
  </si>
  <si>
    <r>
      <rPr>
        <b/>
        <sz val="8"/>
        <rFont val="Arial"/>
        <family val="2"/>
      </rPr>
      <t>Nota:</t>
    </r>
    <r>
      <rPr>
        <sz val="8"/>
        <rFont val="Arial"/>
        <family val="2"/>
      </rPr>
      <t xml:space="preserve"> Os dados são globais (</t>
    </r>
    <r>
      <rPr>
        <b/>
        <sz val="8"/>
        <rFont val="Arial"/>
        <family val="2"/>
      </rPr>
      <t>por favor</t>
    </r>
    <r>
      <rPr>
        <sz val="8"/>
        <rFont val="Arial"/>
        <family val="2"/>
      </rPr>
      <t xml:space="preserve"> </t>
    </r>
    <r>
      <rPr>
        <b/>
        <sz val="8"/>
        <rFont val="Arial"/>
        <family val="2"/>
      </rPr>
      <t>não proceda à discriminação por estabelecimento de ensino</t>
    </r>
    <r>
      <rPr>
        <sz val="8"/>
        <rFont val="Arial"/>
        <family val="2"/>
      </rPr>
      <t>) estão agrupados por ciclo e por curso/modalidade</t>
    </r>
  </si>
  <si>
    <t>Por favor corrigir e/ou adicionar dados em falta relativos a anos letivos anteriores.</t>
  </si>
  <si>
    <r>
      <t>2.2</t>
    </r>
    <r>
      <rPr>
        <b/>
        <sz val="7"/>
        <rFont val="Arial"/>
        <family val="2"/>
      </rPr>
      <t xml:space="preserve">      </t>
    </r>
    <r>
      <rPr>
        <b/>
        <sz val="11"/>
        <rFont val="Arial"/>
        <family val="2"/>
      </rPr>
      <t xml:space="preserve">Avaliação Interna - N.º de alunos que obtiveram classificação positiva a todas as disciplinas / áreas disciplinares na avaliação do 3.º período (nos 4.º, 6.º e 9.º anos de escolaridade, </t>
    </r>
    <r>
      <rPr>
        <b/>
        <sz val="14"/>
        <rFont val="Arial"/>
        <family val="2"/>
      </rPr>
      <t>não</t>
    </r>
    <r>
      <rPr>
        <b/>
        <sz val="11"/>
        <rFont val="Arial"/>
        <family val="2"/>
      </rPr>
      <t xml:space="preserve"> incluir os resultados das provas finais)</t>
    </r>
  </si>
  <si>
    <t>3.3     Provas Finais - 9.º ano</t>
  </si>
  <si>
    <t xml:space="preserve">Indique quais os aspetos críticos de sucesso da ação que foram monitorizados e qual a periodicidade </t>
  </si>
  <si>
    <r>
      <rPr>
        <b/>
        <sz val="11"/>
        <color indexed="8"/>
        <rFont val="Calibri"/>
        <family val="2"/>
      </rPr>
      <t>Resultados</t>
    </r>
    <r>
      <rPr>
        <sz val="11"/>
        <color indexed="8"/>
        <rFont val="Calibri"/>
        <family val="2"/>
      </rPr>
      <t xml:space="preserve">
</t>
    </r>
    <r>
      <rPr>
        <b/>
        <sz val="11"/>
        <color indexed="8"/>
        <rFont val="Calibri"/>
        <family val="2"/>
      </rPr>
      <t>(Quantificar do ponto de vista da eficiência e/ou eficácia e/ou da adesão, reportando-se ao ponto de partida e aos critérios de sucesso)</t>
    </r>
  </si>
  <si>
    <t>A ação teve um caráter predominantemente preventivo? Em que área? Justifique</t>
  </si>
  <si>
    <t>Em 2014/15 procederam à aferição  da …</t>
  </si>
  <si>
    <t>Foi feita a aferição da aplicação em contexto de trabalho dos conhecimentos e competências adquiridos/desenvolvidos pelos formandos participantes na ação? Caso responda não, por favor justifique.</t>
  </si>
  <si>
    <r>
      <t xml:space="preserve">Resultados das </t>
    </r>
    <r>
      <rPr>
        <b/>
        <u/>
        <sz val="11"/>
        <rFont val="Arial"/>
        <family val="2"/>
      </rPr>
      <t>avaliações internas no 3º período</t>
    </r>
    <r>
      <rPr>
        <b/>
        <sz val="11"/>
        <rFont val="Arial"/>
        <family val="2"/>
      </rPr>
      <t xml:space="preserve"> do ano letivo de 2014/15 (nos 4.º, 6.º e 9.º anos de escolaridade, </t>
    </r>
    <r>
      <rPr>
        <b/>
        <sz val="14"/>
        <rFont val="Arial"/>
        <family val="2"/>
      </rPr>
      <t>não</t>
    </r>
    <r>
      <rPr>
        <b/>
        <sz val="11"/>
        <rFont val="Arial"/>
        <family val="2"/>
      </rPr>
      <t xml:space="preserve"> incluir os resultados das provas finais e dos exames nacionais)</t>
    </r>
  </si>
  <si>
    <r>
      <rPr>
        <b/>
        <sz val="8"/>
        <rFont val="Arial"/>
        <family val="2"/>
      </rPr>
      <t>(*) ATENÇÃO</t>
    </r>
    <r>
      <rPr>
        <sz val="8"/>
        <rFont val="Arial"/>
        <family val="2"/>
      </rPr>
      <t xml:space="preserve">: Pretende-se recolher o n.º de medidas e não o n.º de alunos alvo dessas medidas
</t>
    </r>
    <r>
      <rPr>
        <b/>
        <sz val="8"/>
        <rFont val="Arial"/>
        <family val="2"/>
      </rPr>
      <t>(**)</t>
    </r>
    <r>
      <rPr>
        <sz val="8"/>
        <rFont val="Arial"/>
        <family val="2"/>
      </rPr>
      <t xml:space="preserve"> De acordo com os dados que constam no relatório final TEIP de 2013/14
</t>
    </r>
    <r>
      <rPr>
        <b/>
        <sz val="8"/>
        <rFont val="Arial"/>
        <family val="2"/>
      </rPr>
      <t>(1)</t>
    </r>
    <r>
      <rPr>
        <sz val="8"/>
        <rFont val="Arial"/>
        <family val="2"/>
      </rPr>
      <t xml:space="preserve"> Contabilizar todos os alunos inscritos (excepto os transferidos) em todos os ciclos, 1.º, 2.º e 3.º ciclos do ensino básico e ensino secundário. Ficam excluídas as crianças que frequentam a educação pré-escolar e os jovens e adultos que frequentam o ensino de adultos (EFA, ensino recorrente e módulos capitalizáveis).
</t>
    </r>
    <r>
      <rPr>
        <b/>
        <sz val="8"/>
        <rFont val="Arial"/>
        <family val="2"/>
      </rPr>
      <t>(2)</t>
    </r>
    <r>
      <rPr>
        <sz val="8"/>
        <rFont val="Arial"/>
        <family val="2"/>
      </rPr>
      <t xml:space="preserve"> Considerar apenas as que constam da alínea b) e seguintes do ponto 2 do Artigo 26.º da Lei n.º 51/2012, de 5 de setembro - Estatuto do Aluno e Ética Escolar</t>
    </r>
  </si>
  <si>
    <r>
      <t xml:space="preserve">(1) Excluír os transferidos, os cursos EFA, o Ensino Recorrente e Módulos capitalizáveis; </t>
    </r>
    <r>
      <rPr>
        <sz val="7"/>
        <color indexed="8"/>
        <rFont val="Calibri"/>
        <family val="2"/>
      </rPr>
      <t>Não contabilizar os alunos que não são inseridos como transferidos para efeitos de exportação de dados para a MISI mas, comprovadamente, emigraram ou estão a frequentar cursos profissionais com equivalência ao ciclo de estudos em que estavam inscritos.</t>
    </r>
  </si>
  <si>
    <r>
      <t>Depois de preenchido, por favor  remeta este relatório</t>
    </r>
    <r>
      <rPr>
        <sz val="11"/>
        <rFont val="Calibri"/>
        <family val="2"/>
      </rPr>
      <t xml:space="preserve">, impreterivelmente, até ao dia </t>
    </r>
    <r>
      <rPr>
        <b/>
        <sz val="11"/>
        <color indexed="56"/>
        <rFont val="Calibri"/>
        <family val="2"/>
      </rPr>
      <t>14 de setembro de 2015</t>
    </r>
    <r>
      <rPr>
        <sz val="11"/>
        <rFont val="Calibri"/>
        <family val="2"/>
      </rPr>
      <t xml:space="preserve">, para a DGE através do mail  </t>
    </r>
    <r>
      <rPr>
        <b/>
        <sz val="11"/>
        <color indexed="56"/>
        <rFont val="Calibri"/>
        <family val="2"/>
      </rPr>
      <t>epipse@dge.mec.pt</t>
    </r>
  </si>
  <si>
    <t>Por favor, não referir as ações realizadas no âmbito da capacitação de alunos, Pais, Encarregados de Educação ou Familias.</t>
  </si>
  <si>
    <t>Tendo em conta os objetivos da ação, que indicadores utilizaram ou  estão a prever  utilizar para  aferir a …</t>
  </si>
  <si>
    <t>Indicar a percentagem de formandos em que se observou a ...</t>
  </si>
  <si>
    <t>Comente a seguinte afirmação:
“Como resultado da frequência da ação foi visível a alteração/melhoria dos comportamentos profissionais”</t>
  </si>
  <si>
    <t>Caso tenham respondido "sim":</t>
  </si>
  <si>
    <t>Caso tenham respondido "não":</t>
  </si>
  <si>
    <t>Indicar a partir de quando é que preveem ser possível fazer a aferição da …</t>
  </si>
  <si>
    <r>
      <rPr>
        <b/>
        <sz val="11"/>
        <color indexed="56"/>
        <rFont val="Arial"/>
        <family val="2"/>
      </rPr>
      <t xml:space="preserve">Por favor, identifique e caracterize as ações de capacitação desenvolvidas em 2014/15, com base no diagnóstico das necessidades na ótica do agrupamento como organização.
</t>
    </r>
    <r>
      <rPr>
        <b/>
        <u/>
        <sz val="11"/>
        <color indexed="56"/>
        <rFont val="Arial"/>
        <family val="2"/>
      </rPr>
      <t xml:space="preserve">Não referir as ações realizadas no âmbito da capacitação de alunos, Pais, Encarregados de Educação ou Familias.  </t>
    </r>
  </si>
  <si>
    <t>Pouco satisfeito</t>
  </si>
  <si>
    <t>7.1. No decurso de 2014/15 mantiveram-se inseridos ou ajudaram a criar /aderiram a alguma rede de UO TEIP?</t>
  </si>
  <si>
    <t>Melhorar pelo menos 15% face ao histórico</t>
  </si>
  <si>
    <t>4- Cumpriu todos os critérios de sucesso</t>
  </si>
  <si>
    <t>Sim</t>
  </si>
  <si>
    <t>3 - Concordo</t>
  </si>
  <si>
    <t>ATUAÇÃO PEDAGÓGICA AO NÍVEL DO COMPORTAMENTO DOS ALUNOS:
Assegurar a implementação das boas práticas em todas as aulas;
Diminuir o nº de ocorências e ordens de saída da sala de aula.</t>
  </si>
  <si>
    <t xml:space="preserve">Elaboração de lista de boas práticas, a partir do contributo de todos os professores;
Seleção e divulgação de dez boas práticas em todas as escolas do agrupamento;
Implementação das  boas práticas em contexto de sala de aula;
Monitorização das ordens de saída, trimestralmente, por disciplina e professor;
Acompanhamento /Formação dos professores com mais ordens de saída;
Articulação entre professores, DT e Gabinete do aluno;
Sinalização dos alunos reincidentes, em OSSA, ao Gabinete Construindo Pontes;
Acompanhamento dos alunos pelo Gabinete Construindo Pontes.
</t>
  </si>
  <si>
    <t>Preventivo,  indisciplina na sala de aula.</t>
  </si>
  <si>
    <t>Monitorização da implementação das boas práticas, a partir da elaboração de uma check list, a aplicar na observação de aulas.</t>
  </si>
  <si>
    <t>Motivação</t>
  </si>
  <si>
    <t>Diminuição do nº de ocorrências e ordens de saída da sala de aula.</t>
  </si>
  <si>
    <t>Eixo 2 - Prevenção do abandono</t>
  </si>
  <si>
    <t>Eixo 1 - Apoio à melhoria das aprendizagens</t>
  </si>
  <si>
    <t>Eixo 3 - Organização e Gestão</t>
  </si>
  <si>
    <t xml:space="preserve">AVALAIAÇÃO DO RISCO DE INSUCESSO ESCOLAR DAS CRIANÇAS DE 5 ANOS
</t>
  </si>
  <si>
    <t xml:space="preserve">APOIO AO ESTUDO NO 2º CICLO
</t>
  </si>
  <si>
    <t>CAPACITAÇÃO PARA O SUCESSO ESCOLAR-PROJETO EPIS</t>
  </si>
  <si>
    <t>STOP INDISCIPLINA! NÃO AO ABANDONO</t>
  </si>
  <si>
    <t>MÃO SOLIDÁRIA</t>
  </si>
  <si>
    <t>MENTORES ANTI BULLYING</t>
  </si>
  <si>
    <t>AFERIÇÃO DE PRÁTICAS DE AVALIAÇÃO</t>
  </si>
  <si>
    <t>Nº de Ordens de saída da sala de aula: Trimestralmente;
Nº de professores que aplicam as boas práticas: Questionário anual e observação de uma aula.</t>
  </si>
  <si>
    <t>Eixo 4 - Relação Escola -Famílias - Comunidade e Parcerias</t>
  </si>
  <si>
    <t>RELAÇÃO ESCOLA FAMÍLIA COMUNIDADE</t>
  </si>
  <si>
    <t xml:space="preserve">ACOMPANHAMENTO DAS PRÁTICAS LETIVAS:
Observação por pares de professores uma aula em (2014-2015) e 
duas aulas em (2015-2016 e 2016-2017) que voluntáriamente optam 
pela parceria, preferencialmente dentro do mesmo Departamento
Registo dos pontos fortes e pontos fracos, ou outros dados 
relevantes em documento de registo aberto.
Elaboração de relatório no final do ano letivo com a indicação
de boas práticas e pontos criticos observados e recomendações
sobre eventual reorientação da atividade.
</t>
  </si>
  <si>
    <t>Cumprimento de 95% das observações de aulas 
previstas em (2014-2015) e 100% nos anos seguintes
Identificação de resultados relevantes no relatório
designadamente de 5 boas práticas passíveis de 
divulgação.</t>
  </si>
  <si>
    <t>Valor de partida : 95% 
Valor de chegada: 97,7%</t>
  </si>
  <si>
    <t xml:space="preserve">Elaboração de lista de  boas práticas, a partir da observação de aulas dos professores;
 Divulgação em todas as escolas do agrupamento;
</t>
  </si>
  <si>
    <t>Ausência de conhecimento sistema
tizado que permita identificar e partilhar boas práticas pedagógicas</t>
  </si>
  <si>
    <t>Taxa de sucesso a Português e a Matemática dos alunos GHR na avaliação interna referentes aos 3 períodos.</t>
  </si>
  <si>
    <t>3- Cumpriu pelo menos metade dos critérios de sucesso</t>
  </si>
  <si>
    <t xml:space="preserve">Reuniões periodicas de articulação/adaptação de estratégias e metodologias entre professor GHR e professor titular.  
Número reduzido de alunos no grupo de trabalho.
Gupos de alunos com dificuldades semelhantes
Trabalho mais  individualizado com os alunos
Monitorização de resultados no final de cada período através da elaboração de relatórios trimestrais orientados.
</t>
  </si>
  <si>
    <t>Português: 78 alunos GHR no total.  52 alcançaram nível positivo no final do ano (66%).
Matemática:158 alunos GHR no total.  75 alcançaram nível positivo no final do ano (48%).</t>
  </si>
  <si>
    <t>Não.</t>
  </si>
  <si>
    <t>Sim, no  acompanhamento da ação -
diminuição do intervalo de monitorização e da ação,  verficação dos registos das reuniões de articulação e realização de reuniões de reflexão sobre as práticas letivas e os resultados alcançados.</t>
  </si>
  <si>
    <t xml:space="preserve">GRUPOS DE HOMOGENEIDADE RELATIVA A PORTUGUÊS E MATEMÁTICA NO 2º E 3º  CICLOS
1. Elaboração do regulamento dos GHR onde constam as linhas orientadoras para a seleção e funcionamento dos grupos. 
2. Constituição de GHR nas disciplinas de Português e Matemática no início do ano letivo e preferencialmente nos anos de início de ciclo, tendo por base as informações dos alunos do ano anterior.
3. A lecionação do grupo ocorre no horário da turma, mas num espaço diferente, ao longo de todo o ano letivo.
4. Os professores titulares do GHR e da turma fazem uma gestão e articulação do currículo conjunta, assim como a avaliação no final de cada período.
5.  Monitorização da ação no final de cada período letivo. 
</t>
  </si>
  <si>
    <t xml:space="preserve">Não </t>
  </si>
  <si>
    <t>Taxa de sucesso a Português e a Matemática dos alunos GHR, na avaliação interna, referente aos 3 períodos.</t>
  </si>
  <si>
    <t>Taxa de sucesso a Português,  na avaliação interna, dos alunos do 1º ano, referente aos 3 períodos.</t>
  </si>
  <si>
    <t xml:space="preserve">Reuniões semanais de articulação/adaptação de estratégias e metodologias entre professor GHR e professor titular.  
Número reduzido de alunos no grupo de trabalho.
Gupos de alunos com dificuldades semelhantes
Trabalho mais  individualizado com os alunos
Monitorização de resultados no final de cada período através da elaboração de relatórios trimestrais orientados.
</t>
  </si>
  <si>
    <t xml:space="preserve">Reuniões semanais de articulação/adaptação de estratégias e metodologias entre professor coadjuvante e professor titular.  Grupos de alunos com dificuldades semelhantes
Trabalho mais  individualizado com os alunos
Monitorização de resultados no final de cada período através da elaboração de relatórios trimestrais orientados.
</t>
  </si>
  <si>
    <t>Dos 27 alunos sinalizados com dificuldades de aprendizagem na área de prtuguês, 11 obtiveram menção positiva no final do ano letivo (41%), tendo ultrapassado em 16% o critério de sucesso.</t>
  </si>
  <si>
    <t>Portugês: Do total de 50 alunos no GHR, 37 obtiveram menção positiva no final do ano letivo (74%), tendo ultrapssado em 25%  o critério de sucesso.             Matemática: Do total de 32 alunos no GHR, 12 obtiveram menção positiva no final do ano letivo, não tendo alcançado o cruitério de sucesso em 2%.</t>
  </si>
  <si>
    <t>Sim. Na área disciplinar de Português, por ter precocemente ajudado os alunos a superar as dificuldades da aprendizagem da leitura e escrita.</t>
  </si>
  <si>
    <t>Sim, na   redefinição dos critérios de seleção dos alunos, a alteração do número de alunos dos grupos, diminuição do intervalo de monitorização,  verficação dos registos das reuniões de articulação e realização de reuniões de reflexão sobre as práticas letivas e os resultados alcançados.</t>
  </si>
  <si>
    <t>Tem início em 15/16</t>
  </si>
  <si>
    <t xml:space="preserve">GRUPOS DE HOMOGENEIDADE RELATIVA A PORTUGUÊS E MATEMÁTICA NO 1º CICLO
Elaboração do regulamento dos GHR onde constam as linhas orientadoras para a seleção e funcionamento dos grupos. 
Constituição de GHR nas áreas disciplinares de Português e Matemática, no início do ano letivo, no 2º ano de escolaridade, tendo por base as informações dos alunos do ano anterior.
3. A lecionação do grupo ocorre no horário da turma, mas num espaço diferente, ao longo de todo o ano letivo.
4. Os professores titulares do GHR e da turma fazem uma gestão e articulação do currículo conjunta, assim como a avaliação no final de cada período.
5.  Monitorização da ação no final de cada período letivo. </t>
  </si>
  <si>
    <t xml:space="preserve">COADJUVAÇÃO A PORTUGUÊS NO 1º ANO DE ESCOLARIDADE                                                                                                                                                                                                             foram sinalizados, pela educação pré-escolar, alunos com dificuldades na aquisição do alfabeto e na leitura das primeiras letras, no início do ano escolar.  Durante o 1º período, estes alunos foram apoiados, dentro da sala de aula, pelo professor coadjuvante . No 2º e 3º períodos formaram-se grupos com os alunos sinalizados, que foram apoiados pelo professor coadjuvante fora da sala de aula .                                                                                                                                                                                                     A coadjuvação  em sala de aula foi executada apenas no 1º período
</t>
  </si>
  <si>
    <t>Sim. Alargar a coadjuvação, dentro da sala de aula, aos 3 períodos do ano letivo.</t>
  </si>
  <si>
    <t>Dar conhecimento aos colegas do ganhos e dos aspetos a aprofundar; antecipar as dificuldades dos alunos e felexão sobre a planificação a fim de verificar mais objetivamente as aprendizagens não adquiridas.</t>
  </si>
  <si>
    <t>Elaboração e reflexão conjunta da planificação a longo , médio e curto prazo; trabalho colaborativo; enriquecimento das práticas letivas</t>
  </si>
  <si>
    <t>PLANEAMENTO DO ENSINO E DAS APRENDIZAGENS:     Reunião mensal de professores,  de setembro a junho,  por ano de escolaridade no 1.º ciclo e por disciplina nos 2.º e 3.º ciclos para:  análise das classificações obtidos pelos alunos nas questões dos testes; identificação dos conteúdos onde os alunos revelaram mais dificuldade; definição de estratégias de recuperação desses conteúdos e definição de instrumentos de avaliação formativa adequados.</t>
  </si>
  <si>
    <t xml:space="preserve">Foram implementados instrumentos e práticas que permitiram regular o planeamento e a avaliação das aprendizagens,  construção de  dossiê com grelhas de avaliação sumativa, teste único e matriz,  registo de resultados/reflexão  das dificuldades diagnosticadas. Periocodade: uma vez por período. </t>
  </si>
  <si>
    <t>Partilha de materiais entre os professores, reflexões conjuntas sobre os resultados obtidos no teste  único, maior rigor no cumprimento do planeamento.</t>
  </si>
  <si>
    <t>Valor de partida 100%, valor de chegada 85%</t>
  </si>
  <si>
    <t>Na área da avaliação. Permitiu uniformizar procedimentos   e refletir sobre as dificuldades  dos alunos, a fim de as colmatar</t>
  </si>
  <si>
    <t>Sim. Dar maior importância à avaliação formativa e criar uma ficha/documento de análise  de resulatdos do teste único  para todos os Departamentos.</t>
  </si>
  <si>
    <t>Reformular ou criar uma nova grelha de registo de observação de aulas.</t>
  </si>
  <si>
    <t>Na área do Planeamento permitiu uniformizar procedimentos em trabalho colaborativo e implementação de estratégias de curto prazo</t>
  </si>
  <si>
    <t xml:space="preserve">Incrementar a articulação dos conteúdos onde os alunos revelam mais dificuldade nas reuniões mensais com um plano de aula conjunto para cada ano/disciplina. </t>
  </si>
  <si>
    <t>Valor de partida: 95%; valor de chegada: 95%</t>
  </si>
  <si>
    <t>Aplicação do screening; Capacitação de todos os alunos encarteirados individualmente e/ou em grupo; dinamização de intervenções universais (seminários para EE e em turma); articulação com a comunidade educativa e outras instituições.</t>
  </si>
  <si>
    <t>Valor de partida: 58% (média dos últimos 3 anos letivos)
Valor de chegada: 68% (média a atingir em 2016/17)
Valor inicial do triénio: 91% (média em 2014/15)</t>
  </si>
  <si>
    <t>Avaliação trimestral dos resultados escolares dos alunos encarteirados e comparação destes com os restantes alunos da escola.</t>
  </si>
  <si>
    <t>Na prevenção do insucesso e abandono escolares, através do capacitação realizada.</t>
  </si>
  <si>
    <t xml:space="preserve">Valor de partida: 1,58
Valor de chegada: 0,96
</t>
  </si>
  <si>
    <t>Reuniões quinzenais entre os Mediadores e o Coordenador Concelhio (Amadora)
Seminários da Rede ESCXEL abertos à comunidade Docente.
Partilha de Boas Práticas entre as Escolas da Rede Concelhia.</t>
  </si>
  <si>
    <t>Colocação de placard informativa na sala de professores, relativo a todas as ações a desenvolver no âmbito da rede</t>
  </si>
  <si>
    <t>Criação de um espaço de diálogo e partilha entre as escolas da rede e as escolas do Agrupamento</t>
  </si>
  <si>
    <t xml:space="preserve">Melhoria na comunicação entre as ecolas dpo 1º ciclo do Agrupamento e a escola Sede
Maior conhecimento da realidade das outras da Rede
</t>
  </si>
  <si>
    <t xml:space="preserve">1. Reuniões do projeto ESCXEL
2. Seminários e workshops no âmbito do projeto ESCXEL
3. Organização da informação para a página web do Agrupamento
4. Participação em reuniões do Conselho Pedagógico, de acordo com a agenda e disponibilidade deste órgão
5. Elaboração de informação relacionada com as “boas práticas” recolhidas
6. Reuniões com as estruturas intermédias do Agrupamento.
</t>
  </si>
  <si>
    <t xml:space="preserve">REDE ESCXEL
O projeto ESCXEL é uma rede que integra agrupamentos de escolas, municípios e o CESNOVA. O principal objetivo é melhorar as escolas, tornando-as instituições de excelência. A excelência é, neste contexto, entendida como a capacidade de as escolas ultrapassarem as suas dificuldades e não de serem as melhores.
O funcionamento em rede implica a existência de um mediador em cada agrupamento, com a função de estabelecer uma ligação entre a rede e o agrupamento. Neste sentido, o trabalho a desenvolver situa-se, sobretudo, no domínio da divulgação da informação e da partilha do que de melhor se vai realizando nas escolas da rede.
</t>
  </si>
  <si>
    <t>Fomentar o diálogo entre as estruturas do agrupamento, criando uma rede informal de partilha.
Relatório anual elaborado pelo mediadoe ESCXEL e apresentado em reunião de CP e da Rede.</t>
  </si>
  <si>
    <t>Diretor, Perito Externo, Coordenadora TEIP, Conselho Pedagógico, Grupo de Autoavaliação, Departamentos,  Mediador ESCXEL, Técnicas Gabinete Construindo Pontes, Assistentes Operacionais.</t>
  </si>
  <si>
    <t>Conselho Geral, Conselho Pedagógico, Departamentos, Perito Externo, Mediador ESCXEL, Técnicos.</t>
  </si>
  <si>
    <t>jmr.pereira59@gmail.com</t>
  </si>
  <si>
    <t>Escola Básica 2,3 Miguel Torga</t>
  </si>
  <si>
    <t>Casal de S. Brás</t>
  </si>
  <si>
    <t>ceeb23mt@mail.telepac.pt</t>
  </si>
  <si>
    <t>João Manuel Rodrigues Pereira</t>
  </si>
  <si>
    <t>Maria Cristina Algeós</t>
  </si>
  <si>
    <t>calgeos@gmail.com</t>
  </si>
  <si>
    <t>António Romeiro</t>
  </si>
  <si>
    <t>amromeiro@yahoo.com.bamromeiro@yahoo.com.br</t>
  </si>
  <si>
    <t>Projeto Educativo</t>
  </si>
  <si>
    <t>Avaliação trimestral da eficácia do plano de intervenção dos alunos sinalizados</t>
  </si>
  <si>
    <t>Reuniões com entidade sinalizadora e EE/aluno durante as diferentes fases da criação e implementação do plano de intervenção</t>
  </si>
  <si>
    <t xml:space="preserve">• Elaboração de quadro com os resultados dos alunos que atingiram o objetivo e sua afixação;
• Criação de listagem dos professores com maior número de ordens de saída de sala de aula;
• Operacionalização dos instrumentos de medida dos critérios a observar.
</t>
  </si>
  <si>
    <t>Articulação com rede local; Adaptação do programa ao grupo criado; Relação de proximidade estabelecida</t>
  </si>
  <si>
    <t>Associação de Escolas do Concelho da Amadora</t>
  </si>
  <si>
    <t>Desenvolvimento de competência de gestão de conflitos em contexto educativo.</t>
  </si>
  <si>
    <t>Todos</t>
  </si>
  <si>
    <t>Diminuir o nº de participações AO/aluno, aluno/AO, EE/AO</t>
  </si>
  <si>
    <t>Nº de OSSA, trimestralmente.
Divulgação aos restantes professores, através da divulgação dos trabalhos realizados na ação, reuniões departamento.</t>
  </si>
  <si>
    <t>Nº de participaçõesAO/aluno, aluno/AO, EE/AO, trimestralmente.</t>
  </si>
  <si>
    <t>Escxel - CESNOVA</t>
  </si>
  <si>
    <t xml:space="preserve">Elaboração do PE </t>
  </si>
  <si>
    <t>Não</t>
  </si>
  <si>
    <t>Divulgação do produto elaborado na ação (análise com recomendações do projeto educativo do agrupamento).  Elaboração do novo PE</t>
  </si>
  <si>
    <t>2016/2017</t>
  </si>
  <si>
    <t xml:space="preserve">Valor de partida: 1,58 medidas disciplinares por aluno
Valor de chegada: 0,96 medidas disciplinares por aluno
</t>
  </si>
  <si>
    <t>Avaliação por questionário a EE: índice de utilidade aplicabilidade dos conteúdos 75%</t>
  </si>
  <si>
    <t xml:space="preserve">Valor de chegada: 75% </t>
  </si>
  <si>
    <t>A Coordenadora TEIP não esteve presente nas reuniões da EPIPSE porque estas coincidiram com o seu horário letivo  ou conselhos de turma/departamento. Sugere-se a marcação das reuniões de trabalho  com a EPIPSE às 4ª, no período da tarde, horário, regra geral, atribuído a reuniões, na maior parte dos agrupamentos.
Conhecimento, no início do ano letivo, do teor  dos relatórios semestrais e finais e respetivas datas de entrega.</t>
  </si>
  <si>
    <t>Satisfeito</t>
  </si>
  <si>
    <t>Relação escola família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</si>
</sst>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dd/mm/yyyy;@"/>
    <numFmt numFmtId="166" formatCode="#,##0.00\ &quot;€&quot;"/>
  </numFmts>
  <fonts count="162" x14ac:knownFonts="1">
    <font>
      <sz val="10"/>
      <name val="Arial"/>
    </font>
    <font>
      <sz val="11"/>
      <name val="Calibri"/>
      <family val="2"/>
    </font>
    <font>
      <b/>
      <sz val="11"/>
      <name val="Calibri"/>
      <family val="2"/>
    </font>
    <font>
      <b/>
      <sz val="10"/>
      <name val="Calibri"/>
      <family val="2"/>
    </font>
    <font>
      <b/>
      <sz val="12"/>
      <name val="Calibri"/>
      <family val="2"/>
    </font>
    <font>
      <sz val="10"/>
      <name val="Calibri"/>
      <family val="2"/>
    </font>
    <font>
      <sz val="8"/>
      <name val="Arial"/>
      <family val="2"/>
    </font>
    <font>
      <sz val="12"/>
      <name val="Arial"/>
      <family val="2"/>
    </font>
    <font>
      <b/>
      <sz val="12"/>
      <name val="Arial"/>
      <family val="2"/>
    </font>
    <font>
      <u/>
      <sz val="10"/>
      <color indexed="12"/>
      <name val="Arial"/>
      <family val="2"/>
    </font>
    <font>
      <b/>
      <sz val="16"/>
      <name val="Calibri"/>
      <family val="2"/>
    </font>
    <font>
      <sz val="16"/>
      <name val="Arial"/>
      <family val="2"/>
    </font>
    <font>
      <b/>
      <sz val="10"/>
      <color indexed="12"/>
      <name val="Arial"/>
      <family val="2"/>
    </font>
    <font>
      <b/>
      <sz val="8"/>
      <name val="Arial"/>
      <family val="2"/>
    </font>
    <font>
      <sz val="8"/>
      <name val="Arial"/>
      <family val="2"/>
    </font>
    <font>
      <b/>
      <sz val="10"/>
      <name val="Arial"/>
      <family val="2"/>
    </font>
    <font>
      <sz val="10"/>
      <name val="Arial"/>
      <family val="2"/>
    </font>
    <font>
      <sz val="10"/>
      <name val="Arial"/>
      <family val="2"/>
    </font>
    <font>
      <sz val="12"/>
      <name val="Arial"/>
      <family val="2"/>
    </font>
    <font>
      <sz val="9"/>
      <name val="Arial"/>
      <family val="2"/>
    </font>
    <font>
      <b/>
      <sz val="11"/>
      <name val="Arial"/>
      <family val="2"/>
    </font>
    <font>
      <sz val="10"/>
      <color indexed="44"/>
      <name val="Arial"/>
      <family val="2"/>
    </font>
    <font>
      <sz val="11"/>
      <name val="Arial"/>
      <family val="2"/>
    </font>
    <font>
      <sz val="8"/>
      <name val="Calibri"/>
      <family val="2"/>
    </font>
    <font>
      <b/>
      <sz val="9"/>
      <color indexed="12"/>
      <name val="Arial"/>
      <family val="2"/>
    </font>
    <font>
      <sz val="12"/>
      <name val="Calibri"/>
      <family val="2"/>
    </font>
    <font>
      <u/>
      <sz val="10"/>
      <color indexed="12"/>
      <name val="Calibri"/>
      <family val="2"/>
    </font>
    <font>
      <b/>
      <sz val="8"/>
      <name val="Calibri"/>
      <family val="2"/>
    </font>
    <font>
      <b/>
      <u/>
      <sz val="8"/>
      <name val="Arial"/>
      <family val="2"/>
    </font>
    <font>
      <sz val="10"/>
      <color indexed="8"/>
      <name val="Calibri"/>
      <family val="2"/>
    </font>
    <font>
      <b/>
      <sz val="12"/>
      <color indexed="8"/>
      <name val="Calibri"/>
      <family val="2"/>
    </font>
    <font>
      <b/>
      <sz val="8"/>
      <color indexed="8"/>
      <name val="Calibri"/>
      <family val="2"/>
    </font>
    <font>
      <sz val="8"/>
      <color indexed="81"/>
      <name val="Tahoma"/>
      <family val="2"/>
    </font>
    <font>
      <b/>
      <sz val="9"/>
      <color indexed="81"/>
      <name val="Tahoma"/>
      <family val="2"/>
    </font>
    <font>
      <sz val="9"/>
      <color indexed="81"/>
      <name val="Tahoma"/>
      <family val="2"/>
    </font>
    <font>
      <sz val="9"/>
      <color indexed="8"/>
      <name val="Calibri"/>
      <family val="2"/>
    </font>
    <font>
      <sz val="9"/>
      <color indexed="12"/>
      <name val="Arial"/>
      <family val="2"/>
    </font>
    <font>
      <sz val="8"/>
      <color indexed="8"/>
      <name val="Calibri"/>
      <family val="2"/>
    </font>
    <font>
      <sz val="6"/>
      <name val="Arial"/>
      <family val="2"/>
    </font>
    <font>
      <sz val="10"/>
      <color indexed="8"/>
      <name val="Arial"/>
      <family val="2"/>
    </font>
    <font>
      <b/>
      <sz val="9"/>
      <name val="Arial"/>
      <family val="2"/>
    </font>
    <font>
      <i/>
      <u/>
      <sz val="9"/>
      <name val="Arial"/>
      <family val="2"/>
    </font>
    <font>
      <b/>
      <sz val="6"/>
      <name val="Arial"/>
      <family val="2"/>
    </font>
    <font>
      <b/>
      <sz val="8"/>
      <color indexed="81"/>
      <name val="Tahoma"/>
      <family val="2"/>
    </font>
    <font>
      <b/>
      <sz val="8"/>
      <color indexed="81"/>
      <name val="Arial"/>
      <family val="2"/>
    </font>
    <font>
      <b/>
      <sz val="9"/>
      <color indexed="81"/>
      <name val="Arial"/>
      <family val="2"/>
    </font>
    <font>
      <b/>
      <sz val="10"/>
      <color indexed="8"/>
      <name val="Calibri"/>
      <family val="2"/>
    </font>
    <font>
      <b/>
      <sz val="6"/>
      <color indexed="9"/>
      <name val="Arial"/>
      <family val="2"/>
    </font>
    <font>
      <b/>
      <sz val="7"/>
      <color indexed="10"/>
      <name val="Arial"/>
      <family val="2"/>
    </font>
    <font>
      <b/>
      <sz val="7"/>
      <name val="Arial"/>
      <family val="2"/>
    </font>
    <font>
      <sz val="7"/>
      <name val="Arial"/>
      <family val="2"/>
    </font>
    <font>
      <sz val="8"/>
      <color indexed="10"/>
      <name val="Calibri"/>
      <family val="2"/>
    </font>
    <font>
      <b/>
      <sz val="8"/>
      <color indexed="10"/>
      <name val="Arial"/>
      <family val="2"/>
    </font>
    <font>
      <b/>
      <sz val="11"/>
      <color indexed="8"/>
      <name val="Calibri"/>
      <family val="2"/>
    </font>
    <font>
      <sz val="7"/>
      <color indexed="8"/>
      <name val="Calibri"/>
      <family val="2"/>
    </font>
    <font>
      <sz val="7"/>
      <name val="Calibri"/>
      <family val="2"/>
    </font>
    <font>
      <sz val="10"/>
      <color indexed="9"/>
      <name val="Arial"/>
      <family val="2"/>
    </font>
    <font>
      <b/>
      <sz val="8"/>
      <color indexed="9"/>
      <name val="Arial"/>
      <family val="2"/>
    </font>
    <font>
      <sz val="7"/>
      <color indexed="10"/>
      <name val="Calibri"/>
      <family val="2"/>
    </font>
    <font>
      <sz val="11"/>
      <color indexed="8"/>
      <name val="Calibri"/>
      <family val="2"/>
    </font>
    <font>
      <b/>
      <sz val="9"/>
      <color indexed="8"/>
      <name val="Calibri"/>
      <family val="2"/>
    </font>
    <font>
      <b/>
      <u/>
      <sz val="16"/>
      <name val="Calibri"/>
      <family val="2"/>
    </font>
    <font>
      <b/>
      <sz val="10"/>
      <color indexed="9"/>
      <name val="Arial"/>
      <family val="2"/>
    </font>
    <font>
      <b/>
      <sz val="11"/>
      <color indexed="56"/>
      <name val="Arial"/>
      <family val="2"/>
    </font>
    <font>
      <b/>
      <sz val="11"/>
      <color indexed="56"/>
      <name val="Calibri"/>
      <family val="2"/>
    </font>
    <font>
      <b/>
      <u/>
      <sz val="11"/>
      <name val="Arial"/>
      <family val="2"/>
    </font>
    <font>
      <b/>
      <sz val="14"/>
      <name val="Arial"/>
      <family val="2"/>
    </font>
    <font>
      <sz val="11"/>
      <color indexed="9"/>
      <name val="Calibri"/>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1"/>
      <color indexed="9"/>
      <name val="Calibri"/>
      <family val="2"/>
    </font>
    <font>
      <b/>
      <u/>
      <sz val="11"/>
      <color indexed="56"/>
      <name val="Arial"/>
      <family val="2"/>
    </font>
    <font>
      <sz val="11"/>
      <color theme="1"/>
      <name val="Calibri"/>
      <family val="2"/>
      <scheme val="minor"/>
    </font>
    <font>
      <sz val="11"/>
      <color theme="0"/>
      <name val="Calibri"/>
      <family val="2"/>
      <scheme val="minor"/>
    </font>
    <font>
      <u/>
      <sz val="11"/>
      <color theme="10"/>
      <name val="Calibri"/>
      <family val="2"/>
    </font>
    <font>
      <b/>
      <sz val="11"/>
      <color theme="1"/>
      <name val="Calibri"/>
      <family val="2"/>
      <scheme val="minor"/>
    </font>
    <font>
      <u/>
      <sz val="10"/>
      <color indexed="12"/>
      <name val="Calibri"/>
      <family val="2"/>
      <scheme val="minor"/>
    </font>
    <font>
      <b/>
      <sz val="8"/>
      <color rgb="FFFF0000"/>
      <name val="Arial"/>
      <family val="2"/>
    </font>
    <font>
      <sz val="10"/>
      <name val="Calibri"/>
      <family val="2"/>
      <scheme val="minor"/>
    </font>
    <font>
      <b/>
      <sz val="10"/>
      <color rgb="FFFF0000"/>
      <name val="Arial"/>
      <family val="2"/>
    </font>
    <font>
      <sz val="8"/>
      <color theme="1"/>
      <name val="Calibri"/>
      <family val="2"/>
      <scheme val="minor"/>
    </font>
    <font>
      <sz val="9"/>
      <color theme="1"/>
      <name val="Calibri"/>
      <family val="2"/>
      <scheme val="minor"/>
    </font>
    <font>
      <sz val="9"/>
      <name val="Calibri"/>
      <family val="2"/>
      <scheme val="minor"/>
    </font>
    <font>
      <b/>
      <sz val="8"/>
      <color theme="1"/>
      <name val="Calibri"/>
      <family val="2"/>
      <scheme val="minor"/>
    </font>
    <font>
      <sz val="7"/>
      <color theme="1"/>
      <name val="Calibri"/>
      <family val="2"/>
      <scheme val="minor"/>
    </font>
    <font>
      <sz val="10"/>
      <color theme="1"/>
      <name val="Calibri"/>
      <family val="2"/>
      <scheme val="minor"/>
    </font>
    <font>
      <b/>
      <sz val="8"/>
      <name val="Calibri"/>
      <family val="2"/>
      <scheme val="minor"/>
    </font>
    <font>
      <b/>
      <sz val="12"/>
      <name val="Calibri"/>
      <family val="2"/>
      <scheme val="minor"/>
    </font>
    <font>
      <b/>
      <sz val="9"/>
      <color theme="9" tint="-0.499984740745262"/>
      <name val="Calibri"/>
      <family val="2"/>
      <scheme val="minor"/>
    </font>
    <font>
      <sz val="11"/>
      <color theme="9" tint="-0.499984740745262"/>
      <name val="Calibri"/>
      <family val="2"/>
      <scheme val="minor"/>
    </font>
    <font>
      <b/>
      <sz val="16"/>
      <color theme="1"/>
      <name val="Calibri"/>
      <family val="2"/>
      <scheme val="minor"/>
    </font>
    <font>
      <sz val="12"/>
      <color theme="1"/>
      <name val="Calibri"/>
      <family val="2"/>
      <scheme val="minor"/>
    </font>
    <font>
      <b/>
      <sz val="16"/>
      <color theme="0"/>
      <name val="Calibri"/>
      <family val="2"/>
      <scheme val="minor"/>
    </font>
    <font>
      <b/>
      <sz val="20"/>
      <color theme="0"/>
      <name val="Calibri"/>
      <family val="2"/>
      <scheme val="minor"/>
    </font>
    <font>
      <sz val="10"/>
      <color theme="0"/>
      <name val="Arial"/>
      <family val="2"/>
    </font>
    <font>
      <sz val="16"/>
      <color theme="0"/>
      <name val="Calibri"/>
      <family val="2"/>
      <scheme val="minor"/>
    </font>
    <font>
      <sz val="20"/>
      <color theme="0"/>
      <name val="Calibri"/>
      <family val="2"/>
      <scheme val="minor"/>
    </font>
    <font>
      <b/>
      <sz val="9"/>
      <color rgb="FFFF0000"/>
      <name val="Arial"/>
      <family val="2"/>
    </font>
    <font>
      <sz val="8"/>
      <color rgb="FFFF0000"/>
      <name val="Arial"/>
      <family val="2"/>
    </font>
    <font>
      <b/>
      <sz val="8"/>
      <color theme="9" tint="-0.499984740745262"/>
      <name val="Calibri"/>
      <family val="2"/>
      <scheme val="minor"/>
    </font>
    <font>
      <sz val="11"/>
      <name val="Calibri"/>
      <family val="2"/>
      <scheme val="minor"/>
    </font>
    <font>
      <b/>
      <sz val="11"/>
      <name val="Calibri"/>
      <family val="2"/>
      <scheme val="minor"/>
    </font>
    <font>
      <sz val="8"/>
      <name val="Calibri"/>
      <family val="2"/>
      <scheme val="minor"/>
    </font>
    <font>
      <sz val="7"/>
      <name val="Calibri"/>
      <family val="2"/>
      <scheme val="minor"/>
    </font>
    <font>
      <sz val="12"/>
      <name val="Calibri"/>
      <family val="2"/>
      <scheme val="minor"/>
    </font>
    <font>
      <b/>
      <sz val="20"/>
      <color rgb="FF0070C0"/>
      <name val="Calibri"/>
      <family val="2"/>
      <scheme val="minor"/>
    </font>
    <font>
      <b/>
      <sz val="10"/>
      <color theme="1"/>
      <name val="Calibri"/>
      <family val="2"/>
      <scheme val="minor"/>
    </font>
    <font>
      <sz val="11"/>
      <color theme="1"/>
      <name val="Arial"/>
      <family val="2"/>
    </font>
    <font>
      <sz val="8"/>
      <color theme="0" tint="-0.34998626667073579"/>
      <name val="Arial"/>
      <family val="2"/>
    </font>
    <font>
      <sz val="8"/>
      <color theme="1"/>
      <name val="Arial"/>
      <family val="2"/>
    </font>
    <font>
      <sz val="8"/>
      <color theme="0" tint="-0.34998626667073579"/>
      <name val="Calibri"/>
      <family val="2"/>
      <scheme val="minor"/>
    </font>
    <font>
      <sz val="11"/>
      <color theme="0"/>
      <name val="Arial"/>
      <family val="2"/>
    </font>
    <font>
      <b/>
      <sz val="8"/>
      <color theme="1"/>
      <name val="Arial"/>
      <family val="2"/>
    </font>
    <font>
      <b/>
      <sz val="8"/>
      <color theme="0" tint="-0.34998626667073579"/>
      <name val="Arial"/>
      <family val="2"/>
    </font>
    <font>
      <sz val="10"/>
      <color rgb="FFFF0000"/>
      <name val="Arial"/>
      <family val="2"/>
    </font>
    <font>
      <sz val="8"/>
      <color theme="0"/>
      <name val="Arial"/>
      <family val="2"/>
    </font>
    <font>
      <b/>
      <sz val="8"/>
      <color theme="0"/>
      <name val="Arial"/>
      <family val="2"/>
    </font>
    <font>
      <b/>
      <sz val="11"/>
      <color rgb="FFFF0000"/>
      <name val="Arial"/>
      <family val="2"/>
    </font>
    <font>
      <sz val="10"/>
      <color rgb="FFFF0000"/>
      <name val="Calibri"/>
      <family val="2"/>
      <scheme val="minor"/>
    </font>
    <font>
      <b/>
      <sz val="9"/>
      <name val="Calibri"/>
      <family val="2"/>
      <scheme val="minor"/>
    </font>
    <font>
      <b/>
      <sz val="10"/>
      <name val="Calibri"/>
      <family val="2"/>
      <scheme val="minor"/>
    </font>
    <font>
      <b/>
      <sz val="10"/>
      <color theme="1"/>
      <name val="Arial"/>
      <family val="2"/>
    </font>
    <font>
      <b/>
      <sz val="9"/>
      <color theme="1"/>
      <name val="Arial"/>
      <family val="2"/>
    </font>
    <font>
      <b/>
      <sz val="12"/>
      <color theme="1"/>
      <name val="Calibri"/>
      <family val="2"/>
      <scheme val="minor"/>
    </font>
    <font>
      <sz val="8"/>
      <color theme="3"/>
      <name val="Calibri"/>
      <family val="2"/>
      <scheme val="minor"/>
    </font>
    <font>
      <sz val="10"/>
      <color theme="3"/>
      <name val="Arial"/>
      <family val="2"/>
    </font>
    <font>
      <sz val="11"/>
      <color theme="3"/>
      <name val="Calibri"/>
      <family val="2"/>
      <scheme val="minor"/>
    </font>
    <font>
      <sz val="10"/>
      <color theme="3"/>
      <name val="Calibri"/>
      <family val="2"/>
      <scheme val="minor"/>
    </font>
    <font>
      <sz val="9"/>
      <color rgb="FF00B050"/>
      <name val="Calibri"/>
      <family val="2"/>
      <scheme val="minor"/>
    </font>
    <font>
      <b/>
      <sz val="11"/>
      <color rgb="FFFF0000"/>
      <name val="Calibri"/>
      <family val="2"/>
    </font>
    <font>
      <sz val="9"/>
      <color rgb="FFFF0000"/>
      <name val="Calibri"/>
      <family val="2"/>
      <scheme val="minor"/>
    </font>
    <font>
      <b/>
      <sz val="10"/>
      <color rgb="FFFF0000"/>
      <name val="Calibri"/>
      <family val="2"/>
      <scheme val="minor"/>
    </font>
    <font>
      <b/>
      <sz val="11"/>
      <color rgb="FFFF0000"/>
      <name val="Calibri"/>
      <family val="2"/>
      <scheme val="minor"/>
    </font>
    <font>
      <b/>
      <sz val="11"/>
      <color theme="3"/>
      <name val="Arial"/>
      <family val="2"/>
    </font>
    <font>
      <sz val="11"/>
      <color theme="3"/>
      <name val="Arial"/>
      <family val="2"/>
    </font>
    <font>
      <b/>
      <sz val="12"/>
      <color rgb="FFFF0000"/>
      <name val="Arial"/>
      <family val="2"/>
    </font>
    <font>
      <b/>
      <sz val="12"/>
      <color theme="0"/>
      <name val="Calibri"/>
      <family val="2"/>
      <scheme val="minor"/>
    </font>
    <font>
      <b/>
      <sz val="12"/>
      <color theme="0"/>
      <name val="Arial"/>
      <family val="2"/>
    </font>
    <font>
      <b/>
      <sz val="18"/>
      <color theme="1"/>
      <name val="Calibri"/>
      <family val="2"/>
      <scheme val="minor"/>
    </font>
    <font>
      <sz val="18"/>
      <color theme="1"/>
      <name val="Calibri"/>
      <family val="2"/>
      <scheme val="minor"/>
    </font>
    <font>
      <b/>
      <sz val="12"/>
      <color theme="1"/>
      <name val="Calibri"/>
      <family val="2"/>
    </font>
    <font>
      <b/>
      <sz val="16"/>
      <color theme="4" tint="0.79998168889431442"/>
      <name val="Calibri"/>
      <family val="2"/>
      <scheme val="minor"/>
    </font>
    <font>
      <sz val="11"/>
      <color theme="4" tint="0.79998168889431442"/>
      <name val="Calibri"/>
      <family val="2"/>
      <scheme val="minor"/>
    </font>
    <font>
      <sz val="8"/>
      <color theme="1"/>
      <name val="Calibri"/>
      <family val="2"/>
    </font>
    <font>
      <b/>
      <sz val="8"/>
      <color rgb="FFFF0000"/>
      <name val="Calibri"/>
      <family val="2"/>
      <scheme val="minor"/>
    </font>
    <font>
      <b/>
      <sz val="18"/>
      <color rgb="FF0070C0"/>
      <name val="Calibri"/>
      <family val="2"/>
      <scheme val="minor"/>
    </font>
    <font>
      <b/>
      <sz val="12"/>
      <color rgb="FFFF0000"/>
      <name val="Calibri"/>
      <family val="2"/>
      <scheme val="minor"/>
    </font>
    <font>
      <sz val="9"/>
      <color theme="1"/>
      <name val="Arial"/>
      <family val="2"/>
    </font>
    <font>
      <sz val="6"/>
      <color theme="1"/>
      <name val="Arial"/>
      <family val="2"/>
    </font>
    <font>
      <b/>
      <u/>
      <sz val="11"/>
      <color theme="3"/>
      <name val="Arial"/>
      <family val="2"/>
    </font>
    <font>
      <sz val="8"/>
      <color rgb="FF000000"/>
      <name val="Tahoma"/>
      <family val="2"/>
    </font>
  </fonts>
  <fills count="6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44"/>
        <bgColor indexed="64"/>
      </patternFill>
    </fill>
    <fill>
      <patternFill patternType="solid">
        <fgColor indexed="50"/>
        <bgColor indexed="64"/>
      </patternFill>
    </fill>
    <fill>
      <patternFill patternType="solid">
        <fgColor indexed="22"/>
        <bgColor indexed="0"/>
      </patternFill>
    </fill>
    <fill>
      <patternFill patternType="solid">
        <fgColor theme="0"/>
        <bgColor indexed="64"/>
      </patternFill>
    </fill>
    <fill>
      <patternFill patternType="solid">
        <fgColor theme="0" tint="-0.14999847407452621"/>
        <bgColor indexed="64"/>
      </patternFill>
    </fill>
    <fill>
      <patternFill patternType="solid">
        <fgColor rgb="FF99CCFF"/>
        <bgColor indexed="64"/>
      </patternFill>
    </fill>
    <fill>
      <patternFill patternType="solid">
        <fgColor rgb="FFDBE5F1"/>
        <bgColor indexed="64"/>
      </patternFill>
    </fill>
    <fill>
      <patternFill patternType="solid">
        <fgColor theme="6" tint="0.79998168889431442"/>
        <bgColor indexed="64"/>
      </patternFill>
    </fill>
    <fill>
      <patternFill patternType="solid">
        <fgColor rgb="FFFDDFC7"/>
        <bgColor indexed="64"/>
      </patternFill>
    </fill>
    <fill>
      <patternFill patternType="solid">
        <fgColor rgb="FFF79B4F"/>
        <bgColor indexed="64"/>
      </patternFill>
    </fill>
    <fill>
      <patternFill patternType="solid">
        <fgColor rgb="FFF3E1E3"/>
        <bgColor indexed="64"/>
      </patternFill>
    </fill>
    <fill>
      <patternFill patternType="solid">
        <fgColor rgb="FFE4BEC2"/>
        <bgColor indexed="64"/>
      </patternFill>
    </fill>
    <fill>
      <patternFill patternType="solid">
        <fgColor rgb="FF99CC00"/>
        <bgColor indexed="64"/>
      </patternFill>
    </fill>
    <fill>
      <patternFill patternType="solid">
        <fgColor theme="5" tint="0.79998168889431442"/>
        <bgColor indexed="64"/>
      </patternFill>
    </fill>
    <fill>
      <patternFill patternType="solid">
        <fgColor theme="4"/>
        <bgColor indexed="64"/>
      </patternFill>
    </fill>
    <fill>
      <patternFill patternType="solid">
        <fgColor rgb="FF9BBB59"/>
        <bgColor indexed="64"/>
      </patternFill>
    </fill>
    <fill>
      <patternFill patternType="solid">
        <fgColor theme="9"/>
        <bgColor indexed="64"/>
      </patternFill>
    </fill>
    <fill>
      <patternFill patternType="solid">
        <fgColor theme="5" tint="0.3999450666829432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249977111117893"/>
        <bgColor indexed="64"/>
      </patternFill>
    </fill>
    <fill>
      <patternFill patternType="solid">
        <fgColor rgb="FFD9D9D9"/>
        <bgColor indexed="64"/>
      </patternFill>
    </fill>
    <fill>
      <patternFill patternType="solid">
        <fgColor rgb="FFF9F1F2"/>
        <bgColor indexed="64"/>
      </patternFill>
    </fill>
    <fill>
      <patternFill patternType="solid">
        <fgColor theme="3" tint="0.79998168889431442"/>
        <bgColor indexed="64"/>
      </patternFill>
    </fill>
    <fill>
      <patternFill patternType="solid">
        <fgColor rgb="FF82A5D0"/>
        <bgColor indexed="64"/>
      </patternFill>
    </fill>
    <fill>
      <patternFill patternType="solid">
        <fgColor theme="6"/>
        <bgColor indexed="64"/>
      </patternFill>
    </fill>
    <fill>
      <patternFill patternType="solid">
        <fgColor rgb="FFBBD18F"/>
        <bgColor indexed="64"/>
      </patternFill>
    </fill>
    <fill>
      <patternFill patternType="solid">
        <fgColor rgb="FFD39399"/>
        <bgColor indexed="64"/>
      </patternFill>
    </fill>
    <fill>
      <patternFill patternType="solid">
        <fgColor theme="5" tint="0.39997558519241921"/>
        <bgColor indexed="64"/>
      </patternFill>
    </fill>
    <fill>
      <patternFill patternType="solid">
        <fgColor rgb="FFD96709"/>
        <bgColor indexed="64"/>
      </patternFill>
    </fill>
  </fills>
  <borders count="5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bottom style="thick">
        <color rgb="FF92D05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bottom style="double">
        <color theme="3"/>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theme="0" tint="-0.24994659260841701"/>
      </bottom>
      <diagonal/>
    </border>
    <border>
      <left/>
      <right/>
      <top style="thin">
        <color theme="0" tint="-0.24994659260841701"/>
      </top>
      <bottom/>
      <diagonal/>
    </border>
  </borders>
  <cellStyleXfs count="59">
    <xf numFmtId="0" fontId="0" fillId="0" borderId="0"/>
    <xf numFmtId="0" fontId="59" fillId="2" borderId="0" applyNumberFormat="0" applyBorder="0" applyAlignment="0" applyProtection="0"/>
    <xf numFmtId="0" fontId="59" fillId="3" borderId="0" applyNumberFormat="0" applyBorder="0" applyAlignment="0" applyProtection="0"/>
    <xf numFmtId="0" fontId="59" fillId="4" borderId="0" applyNumberFormat="0" applyBorder="0" applyAlignment="0" applyProtection="0"/>
    <xf numFmtId="0" fontId="59" fillId="5" borderId="0" applyNumberFormat="0" applyBorder="0" applyAlignment="0" applyProtection="0"/>
    <xf numFmtId="0" fontId="59" fillId="6" borderId="0" applyNumberFormat="0" applyBorder="0" applyAlignment="0" applyProtection="0"/>
    <xf numFmtId="0" fontId="59" fillId="7" borderId="0" applyNumberFormat="0" applyBorder="0" applyAlignment="0" applyProtection="0"/>
    <xf numFmtId="0" fontId="59" fillId="8" borderId="0" applyNumberFormat="0" applyBorder="0" applyAlignment="0" applyProtection="0"/>
    <xf numFmtId="0" fontId="59" fillId="9" borderId="0" applyNumberFormat="0" applyBorder="0" applyAlignment="0" applyProtection="0"/>
    <xf numFmtId="0" fontId="59" fillId="10" borderId="0" applyNumberFormat="0" applyBorder="0" applyAlignment="0" applyProtection="0"/>
    <xf numFmtId="0" fontId="59" fillId="5" borderId="0" applyNumberFormat="0" applyBorder="0" applyAlignment="0" applyProtection="0"/>
    <xf numFmtId="0" fontId="59" fillId="8" borderId="0" applyNumberFormat="0" applyBorder="0" applyAlignment="0" applyProtection="0"/>
    <xf numFmtId="0" fontId="59" fillId="11" borderId="0" applyNumberFormat="0" applyBorder="0" applyAlignment="0" applyProtection="0"/>
    <xf numFmtId="0" fontId="67" fillId="12" borderId="0" applyNumberFormat="0" applyBorder="0" applyAlignment="0" applyProtection="0"/>
    <xf numFmtId="0" fontId="67" fillId="9" borderId="0" applyNumberFormat="0" applyBorder="0" applyAlignment="0" applyProtection="0"/>
    <xf numFmtId="0" fontId="67" fillId="10" borderId="0" applyNumberFormat="0" applyBorder="0" applyAlignment="0" applyProtection="0"/>
    <xf numFmtId="0" fontId="67" fillId="13" borderId="0" applyNumberFormat="0" applyBorder="0" applyAlignment="0" applyProtection="0"/>
    <xf numFmtId="0" fontId="67" fillId="14" borderId="0" applyNumberFormat="0" applyBorder="0" applyAlignment="0" applyProtection="0"/>
    <xf numFmtId="0" fontId="67" fillId="15" borderId="0" applyNumberFormat="0" applyBorder="0" applyAlignment="0" applyProtection="0"/>
    <xf numFmtId="0" fontId="68" fillId="0" borderId="1" applyNumberFormat="0" applyFill="0" applyAlignment="0" applyProtection="0"/>
    <xf numFmtId="0" fontId="69" fillId="0" borderId="2" applyNumberFormat="0" applyFill="0" applyAlignment="0" applyProtection="0"/>
    <xf numFmtId="0" fontId="70" fillId="0" borderId="3" applyNumberFormat="0" applyFill="0" applyAlignment="0" applyProtection="0"/>
    <xf numFmtId="0" fontId="70" fillId="0" borderId="0" applyNumberFormat="0" applyFill="0" applyBorder="0" applyAlignment="0" applyProtection="0"/>
    <xf numFmtId="0" fontId="71" fillId="16" borderId="4" applyNumberFormat="0" applyAlignment="0" applyProtection="0"/>
    <xf numFmtId="0" fontId="72" fillId="0" borderId="5" applyNumberFormat="0" applyFill="0" applyAlignment="0" applyProtection="0"/>
    <xf numFmtId="0" fontId="67" fillId="17" borderId="0" applyNumberFormat="0" applyBorder="0" applyAlignment="0" applyProtection="0"/>
    <xf numFmtId="0" fontId="67" fillId="18" borderId="0" applyNumberFormat="0" applyBorder="0" applyAlignment="0" applyProtection="0"/>
    <xf numFmtId="0" fontId="67" fillId="19" borderId="0" applyNumberFormat="0" applyBorder="0" applyAlignment="0" applyProtection="0"/>
    <xf numFmtId="0" fontId="67" fillId="13" borderId="0" applyNumberFormat="0" applyBorder="0" applyAlignment="0" applyProtection="0"/>
    <xf numFmtId="0" fontId="67" fillId="14" borderId="0" applyNumberFormat="0" applyBorder="0" applyAlignment="0" applyProtection="0"/>
    <xf numFmtId="0" fontId="67" fillId="20" borderId="0" applyNumberFormat="0" applyBorder="0" applyAlignment="0" applyProtection="0"/>
    <xf numFmtId="0" fontId="73" fillId="4" borderId="0" applyNumberFormat="0" applyBorder="0" applyAlignment="0" applyProtection="0"/>
    <xf numFmtId="0" fontId="74" fillId="7" borderId="4" applyNumberFormat="0" applyAlignment="0" applyProtection="0"/>
    <xf numFmtId="0" fontId="9"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75" fillId="3" borderId="0" applyNumberFormat="0" applyBorder="0" applyAlignment="0" applyProtection="0"/>
    <xf numFmtId="0" fontId="76" fillId="21" borderId="0" applyNumberFormat="0" applyBorder="0" applyAlignment="0" applyProtection="0"/>
    <xf numFmtId="0" fontId="83" fillId="0" borderId="0"/>
    <xf numFmtId="0" fontId="83" fillId="0" borderId="0"/>
    <xf numFmtId="0" fontId="16" fillId="0" borderId="0"/>
    <xf numFmtId="0" fontId="83" fillId="0" borderId="0"/>
    <xf numFmtId="0" fontId="83" fillId="0" borderId="0"/>
    <xf numFmtId="0" fontId="83" fillId="0" borderId="0"/>
    <xf numFmtId="0" fontId="83" fillId="0" borderId="0"/>
    <xf numFmtId="0" fontId="83" fillId="0" borderId="0"/>
    <xf numFmtId="0" fontId="83" fillId="0" borderId="0"/>
    <xf numFmtId="0" fontId="16" fillId="0" borderId="0"/>
    <xf numFmtId="0" fontId="83" fillId="0" borderId="0"/>
    <xf numFmtId="0" fontId="83" fillId="0" borderId="0"/>
    <xf numFmtId="0" fontId="83" fillId="0" borderId="0"/>
    <xf numFmtId="0" fontId="83" fillId="0" borderId="0"/>
    <xf numFmtId="0" fontId="39" fillId="0" borderId="0"/>
    <xf numFmtId="0" fontId="16" fillId="22" borderId="6" applyNumberFormat="0" applyFont="0" applyAlignment="0" applyProtection="0"/>
    <xf numFmtId="0" fontId="77" fillId="16" borderId="7" applyNumberFormat="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53" fillId="0" borderId="8" applyNumberFormat="0" applyFill="0" applyAlignment="0" applyProtection="0"/>
    <xf numFmtId="0" fontId="81" fillId="23" borderId="9" applyNumberFormat="0" applyAlignment="0" applyProtection="0"/>
  </cellStyleXfs>
  <cellXfs count="922">
    <xf numFmtId="0" fontId="0" fillId="0" borderId="0" xfId="0"/>
    <xf numFmtId="0" fontId="1" fillId="0" borderId="0" xfId="0" applyFont="1"/>
    <xf numFmtId="0" fontId="5" fillId="0" borderId="0" xfId="0" applyFont="1" applyAlignment="1">
      <alignment vertical="center"/>
    </xf>
    <xf numFmtId="0" fontId="0" fillId="0" borderId="0" xfId="0" applyBorder="1" applyAlignment="1">
      <alignment wrapText="1"/>
    </xf>
    <xf numFmtId="0" fontId="0" fillId="0" borderId="0" xfId="0" applyAlignment="1">
      <alignment vertical="center"/>
    </xf>
    <xf numFmtId="0" fontId="0" fillId="0" borderId="10" xfId="0" applyBorder="1" applyAlignment="1">
      <alignment wrapText="1"/>
    </xf>
    <xf numFmtId="0" fontId="6" fillId="0" borderId="0" xfId="0" applyFont="1"/>
    <xf numFmtId="0" fontId="7" fillId="0" borderId="0" xfId="0" applyFont="1" applyAlignment="1">
      <alignment vertical="center"/>
    </xf>
    <xf numFmtId="0" fontId="7" fillId="0" borderId="0" xfId="0" applyFont="1" applyAlignment="1">
      <alignment horizontal="left" vertical="center"/>
    </xf>
    <xf numFmtId="0" fontId="4" fillId="0" borderId="0" xfId="0" applyFont="1" applyBorder="1" applyAlignment="1">
      <alignment horizontal="center" vertical="center"/>
    </xf>
    <xf numFmtId="0" fontId="7" fillId="0" borderId="0" xfId="0" applyFont="1" applyAlignment="1" applyProtection="1">
      <alignment vertical="center"/>
      <protection locked="0"/>
    </xf>
    <xf numFmtId="0" fontId="7" fillId="0" borderId="0" xfId="0" applyFont="1" applyAlignment="1" applyProtection="1">
      <alignment horizontal="left" vertical="center"/>
      <protection locked="0"/>
    </xf>
    <xf numFmtId="0" fontId="0" fillId="0" borderId="0" xfId="0" applyAlignment="1">
      <alignment vertical="center" wrapText="1"/>
    </xf>
    <xf numFmtId="0" fontId="17" fillId="0" borderId="0" xfId="0" applyFont="1" applyAlignment="1">
      <alignment vertical="center"/>
    </xf>
    <xf numFmtId="0" fontId="17" fillId="0" borderId="0" xfId="0" applyFont="1"/>
    <xf numFmtId="0" fontId="14" fillId="0" borderId="0" xfId="0" applyFont="1" applyAlignment="1">
      <alignment vertical="center"/>
    </xf>
    <xf numFmtId="0" fontId="17" fillId="0" borderId="0" xfId="0" applyFont="1" applyFill="1" applyAlignment="1">
      <alignment vertical="center"/>
    </xf>
    <xf numFmtId="0" fontId="20" fillId="0" borderId="0" xfId="0" applyFont="1" applyAlignment="1">
      <alignment vertical="center" wrapText="1"/>
    </xf>
    <xf numFmtId="0" fontId="15" fillId="0" borderId="0" xfId="0" applyFont="1" applyAlignment="1"/>
    <xf numFmtId="0" fontId="14" fillId="24" borderId="11" xfId="0" applyFont="1" applyFill="1" applyBorder="1" applyAlignment="1">
      <alignment horizontal="center" vertical="center" wrapText="1"/>
    </xf>
    <xf numFmtId="0" fontId="14" fillId="24" borderId="0" xfId="0" applyFont="1" applyFill="1" applyAlignment="1">
      <alignment horizontal="center" vertical="center"/>
    </xf>
    <xf numFmtId="0" fontId="13" fillId="24" borderId="12" xfId="0" applyFont="1" applyFill="1" applyBorder="1" applyAlignment="1">
      <alignment horizontal="center" vertical="center"/>
    </xf>
    <xf numFmtId="0" fontId="6" fillId="0" borderId="0" xfId="0" applyFont="1" applyAlignment="1">
      <alignment vertical="center"/>
    </xf>
    <xf numFmtId="0" fontId="14" fillId="24" borderId="12" xfId="0" applyFont="1" applyFill="1" applyBorder="1" applyAlignment="1">
      <alignment horizontal="center" vertical="center"/>
    </xf>
    <xf numFmtId="0" fontId="17" fillId="24" borderId="12" xfId="0" applyFont="1" applyFill="1" applyBorder="1" applyAlignment="1">
      <alignment horizontal="center" vertical="center"/>
    </xf>
    <xf numFmtId="0" fontId="17" fillId="24" borderId="13" xfId="0" applyFont="1" applyFill="1" applyBorder="1" applyAlignment="1">
      <alignment horizontal="center" vertical="center"/>
    </xf>
    <xf numFmtId="0" fontId="12" fillId="0" borderId="0" xfId="0" applyFont="1" applyFill="1" applyAlignment="1">
      <alignment vertical="center"/>
    </xf>
    <xf numFmtId="0" fontId="19" fillId="0" borderId="0" xfId="0" applyFont="1" applyAlignment="1">
      <alignment vertical="center"/>
    </xf>
    <xf numFmtId="0" fontId="24" fillId="0" borderId="0" xfId="0" applyFont="1" applyAlignment="1">
      <alignment horizontal="center" vertical="center"/>
    </xf>
    <xf numFmtId="0" fontId="24" fillId="0" borderId="0" xfId="0" applyFont="1" applyFill="1" applyAlignment="1">
      <alignment horizontal="center" vertical="center"/>
    </xf>
    <xf numFmtId="0" fontId="24" fillId="0" borderId="0" xfId="0" applyFont="1" applyFill="1" applyAlignment="1">
      <alignment horizontal="center" vertical="center" wrapText="1"/>
    </xf>
    <xf numFmtId="0" fontId="15" fillId="0" borderId="0" xfId="0" applyFont="1" applyAlignment="1">
      <alignment horizontal="center" vertical="center"/>
    </xf>
    <xf numFmtId="0" fontId="2" fillId="25" borderId="0" xfId="0" applyFont="1" applyFill="1" applyAlignment="1">
      <alignment vertical="center" wrapText="1"/>
    </xf>
    <xf numFmtId="0" fontId="5" fillId="0" borderId="0" xfId="0" applyFont="1" applyFill="1" applyAlignment="1">
      <alignment vertical="center"/>
    </xf>
    <xf numFmtId="0" fontId="3" fillId="0" borderId="14" xfId="0" applyFont="1" applyFill="1" applyBorder="1" applyAlignment="1">
      <alignment horizontal="right" vertical="center" wrapText="1"/>
    </xf>
    <xf numFmtId="0" fontId="27" fillId="0" borderId="0" xfId="0" applyFont="1" applyFill="1" applyBorder="1" applyAlignment="1">
      <alignment vertical="center" wrapText="1"/>
    </xf>
    <xf numFmtId="0" fontId="5" fillId="0" borderId="0" xfId="0" applyFont="1" applyFill="1" applyBorder="1" applyAlignment="1">
      <alignment vertical="center" wrapText="1"/>
    </xf>
    <xf numFmtId="0" fontId="27" fillId="0" borderId="15" xfId="0" applyFont="1" applyFill="1" applyBorder="1" applyAlignment="1">
      <alignment vertical="center" wrapText="1"/>
    </xf>
    <xf numFmtId="0" fontId="5" fillId="0" borderId="0" xfId="0" applyFont="1" applyFill="1" applyBorder="1" applyAlignment="1">
      <alignment vertical="center"/>
    </xf>
    <xf numFmtId="0" fontId="27" fillId="0" borderId="16" xfId="0" applyFont="1" applyFill="1" applyBorder="1" applyAlignment="1">
      <alignment vertical="center" wrapText="1"/>
    </xf>
    <xf numFmtId="0" fontId="87" fillId="0" borderId="0" xfId="33" applyFont="1" applyAlignment="1" applyProtection="1">
      <alignment horizontal="center"/>
    </xf>
    <xf numFmtId="0" fontId="87" fillId="25" borderId="0" xfId="33" applyFont="1" applyFill="1" applyAlignment="1" applyProtection="1">
      <alignment horizontal="center" vertical="center"/>
    </xf>
    <xf numFmtId="0" fontId="8" fillId="26" borderId="0" xfId="0" applyFont="1" applyFill="1" applyAlignment="1" applyProtection="1">
      <alignment vertical="center"/>
      <protection hidden="1"/>
    </xf>
    <xf numFmtId="0" fontId="17" fillId="26" borderId="0" xfId="0" applyFont="1" applyFill="1" applyAlignment="1" applyProtection="1">
      <alignment vertical="center"/>
      <protection hidden="1"/>
    </xf>
    <xf numFmtId="0" fontId="18" fillId="26" borderId="0" xfId="0" applyFont="1" applyFill="1" applyAlignment="1" applyProtection="1">
      <alignment vertical="center"/>
      <protection hidden="1"/>
    </xf>
    <xf numFmtId="0" fontId="18" fillId="26" borderId="0" xfId="0" applyFont="1" applyFill="1" applyAlignment="1" applyProtection="1">
      <alignment horizontal="left" vertical="center"/>
      <protection hidden="1"/>
    </xf>
    <xf numFmtId="0" fontId="8" fillId="26" borderId="0" xfId="0" applyFont="1" applyFill="1" applyBorder="1" applyAlignment="1" applyProtection="1">
      <alignment horizontal="center" vertical="center"/>
      <protection hidden="1"/>
    </xf>
    <xf numFmtId="0" fontId="21" fillId="26" borderId="0" xfId="0" applyFont="1" applyFill="1" applyAlignment="1" applyProtection="1">
      <alignment vertical="center"/>
      <protection hidden="1"/>
    </xf>
    <xf numFmtId="164" fontId="14" fillId="24" borderId="12" xfId="0" applyNumberFormat="1" applyFont="1" applyFill="1" applyBorder="1" applyAlignment="1" applyProtection="1">
      <alignment horizontal="center" vertical="center" wrapText="1"/>
      <protection hidden="1"/>
    </xf>
    <xf numFmtId="0" fontId="5" fillId="0" borderId="0" xfId="0" applyFont="1" applyProtection="1"/>
    <xf numFmtId="0" fontId="5" fillId="0" borderId="0" xfId="0" applyFont="1" applyAlignment="1" applyProtection="1">
      <alignment vertical="center"/>
    </xf>
    <xf numFmtId="0" fontId="4" fillId="26" borderId="0" xfId="0" applyFont="1" applyFill="1" applyAlignment="1" applyProtection="1">
      <alignment vertical="center"/>
      <protection hidden="1"/>
    </xf>
    <xf numFmtId="0" fontId="5" fillId="26" borderId="0" xfId="0" applyFont="1" applyFill="1" applyAlignment="1" applyProtection="1">
      <alignment vertical="center"/>
      <protection hidden="1"/>
    </xf>
    <xf numFmtId="0" fontId="25" fillId="26" borderId="0" xfId="0" applyFont="1" applyFill="1" applyAlignment="1" applyProtection="1">
      <alignment vertical="center"/>
      <protection hidden="1"/>
    </xf>
    <xf numFmtId="0" fontId="4" fillId="26" borderId="0" xfId="0" applyFont="1" applyFill="1" applyBorder="1" applyAlignment="1" applyProtection="1">
      <alignment horizontal="center" vertical="center"/>
      <protection hidden="1"/>
    </xf>
    <xf numFmtId="0" fontId="5" fillId="25" borderId="0" xfId="0" applyFont="1" applyFill="1" applyAlignment="1" applyProtection="1">
      <alignment vertical="center"/>
    </xf>
    <xf numFmtId="0" fontId="5" fillId="0" borderId="0" xfId="0" applyFont="1" applyFill="1" applyAlignment="1" applyProtection="1">
      <alignment vertical="center"/>
    </xf>
    <xf numFmtId="0" fontId="88" fillId="0" borderId="0" xfId="0" applyFont="1" applyAlignment="1">
      <alignment vertical="center"/>
    </xf>
    <xf numFmtId="0" fontId="20" fillId="29" borderId="0" xfId="0" applyFont="1" applyFill="1" applyAlignment="1">
      <alignment vertical="center" wrapText="1"/>
    </xf>
    <xf numFmtId="0" fontId="6" fillId="0" borderId="0" xfId="0" applyFont="1" applyAlignment="1">
      <alignment vertical="center" wrapText="1"/>
    </xf>
    <xf numFmtId="0" fontId="0" fillId="0" borderId="37" xfId="0" applyBorder="1" applyAlignment="1">
      <alignment vertical="center"/>
    </xf>
    <xf numFmtId="0" fontId="16" fillId="0" borderId="0" xfId="39" applyAlignment="1">
      <alignment vertical="center"/>
    </xf>
    <xf numFmtId="0" fontId="6" fillId="0" borderId="0" xfId="39" applyFont="1" applyAlignment="1">
      <alignment vertical="center"/>
    </xf>
    <xf numFmtId="0" fontId="6" fillId="0" borderId="0" xfId="39" applyFont="1" applyAlignment="1">
      <alignment vertical="center" wrapText="1"/>
    </xf>
    <xf numFmtId="0" fontId="13" fillId="24" borderId="12" xfId="39" applyFont="1" applyFill="1" applyBorder="1" applyAlignment="1">
      <alignment horizontal="center" vertical="center" wrapText="1"/>
    </xf>
    <xf numFmtId="0" fontId="19" fillId="0" borderId="0" xfId="39" applyFont="1" applyAlignment="1">
      <alignment vertical="center" wrapText="1"/>
    </xf>
    <xf numFmtId="0" fontId="0" fillId="0" borderId="0" xfId="0" applyBorder="1"/>
    <xf numFmtId="0" fontId="26" fillId="0" borderId="0" xfId="33" applyFont="1" applyFill="1" applyAlignment="1" applyProtection="1">
      <alignment horizontal="center" vertical="center"/>
    </xf>
    <xf numFmtId="0" fontId="89" fillId="0" borderId="0" xfId="0" applyFont="1"/>
    <xf numFmtId="0" fontId="89" fillId="0" borderId="0" xfId="0" applyFont="1" applyAlignment="1">
      <alignment vertical="center"/>
    </xf>
    <xf numFmtId="0" fontId="87" fillId="0" borderId="0" xfId="33" applyFont="1" applyBorder="1" applyAlignment="1" applyProtection="1">
      <alignment horizontal="center"/>
    </xf>
    <xf numFmtId="0" fontId="87" fillId="25" borderId="0" xfId="33" applyFont="1" applyFill="1" applyBorder="1" applyAlignment="1" applyProtection="1">
      <alignment horizontal="center" vertical="center"/>
    </xf>
    <xf numFmtId="0" fontId="89" fillId="0" borderId="0" xfId="0" applyFont="1" applyProtection="1"/>
    <xf numFmtId="0" fontId="6" fillId="0" borderId="0" xfId="0" applyFont="1" applyBorder="1" applyAlignment="1">
      <alignment vertical="center" wrapText="1"/>
    </xf>
    <xf numFmtId="0" fontId="16" fillId="24" borderId="12" xfId="0" applyFont="1" applyFill="1" applyBorder="1" applyAlignment="1">
      <alignment horizontal="center" vertical="center"/>
    </xf>
    <xf numFmtId="0" fontId="15" fillId="30" borderId="12" xfId="0" applyFont="1" applyFill="1" applyBorder="1" applyAlignment="1">
      <alignment horizontal="center" vertical="center"/>
    </xf>
    <xf numFmtId="0" fontId="90" fillId="0" borderId="0" xfId="0" applyFont="1" applyAlignment="1">
      <alignment vertical="center"/>
    </xf>
    <xf numFmtId="0" fontId="88" fillId="0" borderId="0" xfId="39" applyFont="1" applyFill="1" applyAlignment="1">
      <alignment vertical="center"/>
    </xf>
    <xf numFmtId="0" fontId="90" fillId="0" borderId="0" xfId="39" applyFont="1" applyFill="1" applyAlignment="1">
      <alignment vertical="center"/>
    </xf>
    <xf numFmtId="0" fontId="90" fillId="0" borderId="0" xfId="39" applyFont="1" applyAlignment="1">
      <alignment vertical="center"/>
    </xf>
    <xf numFmtId="0" fontId="22" fillId="0" borderId="0" xfId="0" applyFont="1" applyAlignment="1">
      <alignment wrapText="1"/>
    </xf>
    <xf numFmtId="0" fontId="8" fillId="31" borderId="0" xfId="40" applyFont="1" applyFill="1" applyAlignment="1" applyProtection="1">
      <alignment vertical="center"/>
      <protection hidden="1"/>
    </xf>
    <xf numFmtId="0" fontId="16" fillId="31" borderId="0" xfId="40" applyFont="1" applyFill="1" applyAlignment="1" applyProtection="1">
      <alignment vertical="center"/>
      <protection hidden="1"/>
    </xf>
    <xf numFmtId="0" fontId="7" fillId="31" borderId="0" xfId="40" applyFont="1" applyFill="1" applyAlignment="1" applyProtection="1">
      <alignment vertical="center"/>
      <protection hidden="1"/>
    </xf>
    <xf numFmtId="0" fontId="7" fillId="31" borderId="0" xfId="40" applyFont="1" applyFill="1" applyAlignment="1" applyProtection="1">
      <alignment horizontal="left" vertical="center"/>
      <protection hidden="1"/>
    </xf>
    <xf numFmtId="0" fontId="8" fillId="31" borderId="0" xfId="40" applyFont="1" applyFill="1" applyBorder="1" applyAlignment="1" applyProtection="1">
      <alignment horizontal="center" vertical="center"/>
      <protection hidden="1"/>
    </xf>
    <xf numFmtId="0" fontId="16" fillId="29" borderId="0" xfId="40" applyFont="1" applyFill="1" applyAlignment="1" applyProtection="1">
      <alignment vertical="center"/>
      <protection hidden="1"/>
    </xf>
    <xf numFmtId="0" fontId="83" fillId="29" borderId="0" xfId="40" applyFill="1" applyAlignment="1" applyProtection="1">
      <alignment vertical="center"/>
      <protection hidden="1"/>
    </xf>
    <xf numFmtId="0" fontId="83" fillId="29" borderId="0" xfId="40" applyFill="1" applyProtection="1">
      <protection hidden="1"/>
    </xf>
    <xf numFmtId="0" fontId="91" fillId="32" borderId="11" xfId="40" applyFont="1" applyFill="1" applyBorder="1" applyAlignment="1" applyProtection="1">
      <alignment horizontal="center" vertical="center" wrapText="1"/>
      <protection hidden="1"/>
    </xf>
    <xf numFmtId="0" fontId="91" fillId="32" borderId="11" xfId="40" applyFont="1" applyFill="1" applyBorder="1" applyAlignment="1" applyProtection="1">
      <alignment horizontal="center" textRotation="90" wrapText="1"/>
      <protection hidden="1"/>
    </xf>
    <xf numFmtId="0" fontId="91" fillId="32" borderId="17" xfId="40" applyFont="1" applyFill="1" applyBorder="1" applyAlignment="1" applyProtection="1">
      <alignment horizontal="center" textRotation="90" wrapText="1"/>
      <protection hidden="1"/>
    </xf>
    <xf numFmtId="0" fontId="83" fillId="29" borderId="0" xfId="40" applyFill="1" applyAlignment="1" applyProtection="1">
      <alignment horizontal="center" vertical="center" wrapText="1"/>
      <protection hidden="1"/>
    </xf>
    <xf numFmtId="10" fontId="92" fillId="32" borderId="18" xfId="40" applyNumberFormat="1" applyFont="1" applyFill="1" applyBorder="1" applyAlignment="1" applyProtection="1">
      <alignment horizontal="center" vertical="center"/>
      <protection hidden="1"/>
    </xf>
    <xf numFmtId="10" fontId="92" fillId="32" borderId="19" xfId="40" applyNumberFormat="1" applyFont="1" applyFill="1" applyBorder="1" applyAlignment="1" applyProtection="1">
      <alignment horizontal="center" vertical="center"/>
      <protection hidden="1"/>
    </xf>
    <xf numFmtId="2" fontId="92" fillId="32" borderId="19" xfId="40" applyNumberFormat="1" applyFont="1" applyFill="1" applyBorder="1" applyAlignment="1" applyProtection="1">
      <alignment horizontal="center" vertical="center"/>
      <protection hidden="1"/>
    </xf>
    <xf numFmtId="0" fontId="91" fillId="32" borderId="20" xfId="40" applyFont="1" applyFill="1" applyBorder="1" applyAlignment="1" applyProtection="1">
      <alignment horizontal="center" vertical="center" wrapText="1"/>
      <protection hidden="1"/>
    </xf>
    <xf numFmtId="0" fontId="91" fillId="32" borderId="10" xfId="40" applyFont="1" applyFill="1" applyBorder="1" applyAlignment="1" applyProtection="1">
      <alignment horizontal="center" vertical="center" wrapText="1"/>
      <protection hidden="1"/>
    </xf>
    <xf numFmtId="0" fontId="92" fillId="32" borderId="10" xfId="40" applyFont="1" applyFill="1" applyBorder="1" applyAlignment="1" applyProtection="1">
      <alignment horizontal="center" vertical="center"/>
      <protection hidden="1"/>
    </xf>
    <xf numFmtId="10" fontId="92" fillId="32" borderId="10" xfId="40" applyNumberFormat="1" applyFont="1" applyFill="1" applyBorder="1" applyAlignment="1" applyProtection="1">
      <alignment horizontal="center" vertical="center"/>
      <protection hidden="1"/>
    </xf>
    <xf numFmtId="10" fontId="93" fillId="32" borderId="10" xfId="40" applyNumberFormat="1" applyFont="1" applyFill="1" applyBorder="1" applyAlignment="1" applyProtection="1">
      <alignment horizontal="center" vertical="center"/>
      <protection hidden="1"/>
    </xf>
    <xf numFmtId="2" fontId="92" fillId="32" borderId="10" xfId="40" applyNumberFormat="1" applyFont="1" applyFill="1" applyBorder="1" applyAlignment="1" applyProtection="1">
      <alignment horizontal="center" vertical="center"/>
      <protection hidden="1"/>
    </xf>
    <xf numFmtId="2" fontId="93" fillId="32" borderId="10" xfId="40" applyNumberFormat="1" applyFont="1" applyFill="1" applyBorder="1" applyAlignment="1" applyProtection="1">
      <alignment horizontal="center" vertical="center"/>
      <protection hidden="1"/>
    </xf>
    <xf numFmtId="2" fontId="92" fillId="32" borderId="21" xfId="40" applyNumberFormat="1" applyFont="1" applyFill="1" applyBorder="1" applyAlignment="1" applyProtection="1">
      <alignment horizontal="center" vertical="center"/>
      <protection hidden="1"/>
    </xf>
    <xf numFmtId="0" fontId="91" fillId="32" borderId="16" xfId="40" applyFont="1" applyFill="1" applyBorder="1" applyAlignment="1" applyProtection="1">
      <alignment horizontal="center" wrapText="1"/>
      <protection hidden="1"/>
    </xf>
    <xf numFmtId="0" fontId="91" fillId="32" borderId="22" xfId="40" applyFont="1" applyFill="1" applyBorder="1" applyAlignment="1" applyProtection="1">
      <alignment horizontal="center" wrapText="1"/>
      <protection hidden="1"/>
    </xf>
    <xf numFmtId="0" fontId="83" fillId="32" borderId="22" xfId="40" applyFill="1" applyBorder="1" applyAlignment="1" applyProtection="1">
      <alignment horizontal="center" wrapText="1"/>
      <protection hidden="1"/>
    </xf>
    <xf numFmtId="0" fontId="83" fillId="29" borderId="0" xfId="40" applyFill="1" applyBorder="1" applyAlignment="1" applyProtection="1">
      <alignment vertical="center"/>
      <protection hidden="1"/>
    </xf>
    <xf numFmtId="0" fontId="94" fillId="32" borderId="23" xfId="40" applyFont="1" applyFill="1" applyBorder="1" applyAlignment="1" applyProtection="1">
      <alignment horizontal="center" vertical="center"/>
      <protection hidden="1"/>
    </xf>
    <xf numFmtId="0" fontId="94" fillId="32" borderId="18" xfId="40" applyFont="1" applyFill="1" applyBorder="1" applyAlignment="1" applyProtection="1">
      <alignment horizontal="center" vertical="center"/>
      <protection hidden="1"/>
    </xf>
    <xf numFmtId="0" fontId="92" fillId="29" borderId="12" xfId="40" applyFont="1" applyFill="1" applyBorder="1" applyAlignment="1" applyProtection="1">
      <alignment horizontal="center" vertical="center"/>
      <protection locked="0"/>
    </xf>
    <xf numFmtId="0" fontId="95" fillId="32" borderId="10" xfId="40" applyFont="1" applyFill="1" applyBorder="1" applyAlignment="1" applyProtection="1">
      <alignment horizontal="left" vertical="center"/>
      <protection hidden="1"/>
    </xf>
    <xf numFmtId="0" fontId="96" fillId="32" borderId="14" xfId="40" applyFont="1" applyFill="1" applyBorder="1" applyAlignment="1" applyProtection="1">
      <alignment horizontal="left" vertical="center" wrapText="1"/>
      <protection hidden="1"/>
    </xf>
    <xf numFmtId="0" fontId="83" fillId="32" borderId="10" xfId="40" applyFill="1" applyBorder="1" applyAlignment="1" applyProtection="1">
      <alignment horizontal="center" vertical="center" wrapText="1"/>
      <protection hidden="1"/>
    </xf>
    <xf numFmtId="0" fontId="83" fillId="32" borderId="21" xfId="40" applyFill="1" applyBorder="1" applyAlignment="1" applyProtection="1">
      <alignment horizontal="center" vertical="center" wrapText="1"/>
      <protection hidden="1"/>
    </xf>
    <xf numFmtId="0" fontId="91" fillId="32" borderId="16" xfId="40" applyFont="1" applyFill="1" applyBorder="1" applyAlignment="1" applyProtection="1">
      <alignment horizontal="center" textRotation="90" wrapText="1"/>
      <protection hidden="1"/>
    </xf>
    <xf numFmtId="0" fontId="91" fillId="32" borderId="0" xfId="40" applyFont="1" applyFill="1" applyBorder="1" applyAlignment="1" applyProtection="1">
      <alignment horizontal="center" textRotation="90" wrapText="1"/>
      <protection hidden="1"/>
    </xf>
    <xf numFmtId="0" fontId="91" fillId="32" borderId="24" xfId="40" applyFont="1" applyFill="1" applyBorder="1" applyAlignment="1" applyProtection="1">
      <alignment horizontal="center" textRotation="90" wrapText="1"/>
      <protection hidden="1"/>
    </xf>
    <xf numFmtId="2" fontId="92" fillId="29" borderId="12" xfId="40" applyNumberFormat="1" applyFont="1" applyFill="1" applyBorder="1" applyAlignment="1" applyProtection="1">
      <alignment horizontal="center" vertical="center"/>
      <protection locked="0"/>
    </xf>
    <xf numFmtId="2" fontId="92" fillId="32" borderId="25" xfId="40" applyNumberFormat="1" applyFont="1" applyFill="1" applyBorder="1" applyAlignment="1" applyProtection="1">
      <alignment horizontal="center" vertical="center"/>
      <protection hidden="1"/>
    </xf>
    <xf numFmtId="2" fontId="92" fillId="32" borderId="22" xfId="40" applyNumberFormat="1" applyFont="1" applyFill="1" applyBorder="1" applyAlignment="1" applyProtection="1">
      <alignment horizontal="center" vertical="center"/>
      <protection hidden="1"/>
    </xf>
    <xf numFmtId="2" fontId="92" fillId="32" borderId="17" xfId="40" applyNumberFormat="1" applyFont="1" applyFill="1" applyBorder="1" applyAlignment="1" applyProtection="1">
      <alignment horizontal="center" vertical="center"/>
      <protection hidden="1"/>
    </xf>
    <xf numFmtId="0" fontId="91" fillId="33" borderId="12" xfId="40" applyFont="1" applyFill="1" applyBorder="1" applyAlignment="1" applyProtection="1">
      <alignment horizontal="center" vertical="center" wrapText="1"/>
      <protection hidden="1"/>
    </xf>
    <xf numFmtId="10" fontId="92" fillId="33" borderId="18" xfId="40" applyNumberFormat="1" applyFont="1" applyFill="1" applyBorder="1" applyAlignment="1" applyProtection="1">
      <alignment horizontal="center" vertical="center" wrapText="1"/>
      <protection hidden="1"/>
    </xf>
    <xf numFmtId="10" fontId="92" fillId="33" borderId="12" xfId="40" applyNumberFormat="1" applyFont="1" applyFill="1" applyBorder="1" applyAlignment="1" applyProtection="1">
      <alignment horizontal="center" vertical="center" wrapText="1"/>
      <protection hidden="1"/>
    </xf>
    <xf numFmtId="0" fontId="83" fillId="33" borderId="22" xfId="40" applyFill="1" applyBorder="1" applyAlignment="1" applyProtection="1">
      <alignment horizontal="center" wrapText="1"/>
      <protection hidden="1"/>
    </xf>
    <xf numFmtId="0" fontId="94" fillId="33" borderId="23" xfId="40" applyFont="1" applyFill="1" applyBorder="1" applyAlignment="1" applyProtection="1">
      <alignment horizontal="center" vertical="center"/>
      <protection hidden="1"/>
    </xf>
    <xf numFmtId="0" fontId="94" fillId="33" borderId="18" xfId="40" applyFont="1" applyFill="1" applyBorder="1" applyAlignment="1" applyProtection="1">
      <alignment horizontal="center" vertical="center"/>
      <protection hidden="1"/>
    </xf>
    <xf numFmtId="0" fontId="91" fillId="34" borderId="11" xfId="40" applyFont="1" applyFill="1" applyBorder="1" applyAlignment="1" applyProtection="1">
      <alignment horizontal="center" textRotation="90" wrapText="1"/>
      <protection hidden="1"/>
    </xf>
    <xf numFmtId="0" fontId="91" fillId="34" borderId="25" xfId="40" applyFont="1" applyFill="1" applyBorder="1" applyAlignment="1" applyProtection="1">
      <alignment horizontal="center" textRotation="90" wrapText="1"/>
      <protection hidden="1"/>
    </xf>
    <xf numFmtId="0" fontId="95" fillId="34" borderId="20" xfId="40" applyFont="1" applyFill="1" applyBorder="1" applyAlignment="1" applyProtection="1">
      <alignment horizontal="center" vertical="center" wrapText="1"/>
      <protection hidden="1"/>
    </xf>
    <xf numFmtId="0" fontId="95" fillId="29" borderId="0" xfId="40" applyFont="1" applyFill="1" applyAlignment="1" applyProtection="1">
      <alignment vertical="center"/>
      <protection hidden="1"/>
    </xf>
    <xf numFmtId="0" fontId="91" fillId="34" borderId="16" xfId="40" applyFont="1" applyFill="1" applyBorder="1" applyAlignment="1" applyProtection="1">
      <alignment horizontal="center" wrapText="1"/>
      <protection hidden="1"/>
    </xf>
    <xf numFmtId="0" fontId="91" fillId="34" borderId="22" xfId="40" applyFont="1" applyFill="1" applyBorder="1" applyAlignment="1" applyProtection="1">
      <alignment horizontal="center" wrapText="1"/>
      <protection hidden="1"/>
    </xf>
    <xf numFmtId="0" fontId="83" fillId="34" borderId="22" xfId="40" applyFill="1" applyBorder="1" applyAlignment="1" applyProtection="1">
      <alignment horizontal="center" wrapText="1"/>
      <protection hidden="1"/>
    </xf>
    <xf numFmtId="0" fontId="97" fillId="35" borderId="12" xfId="40" applyFont="1" applyFill="1" applyBorder="1" applyAlignment="1" applyProtection="1">
      <alignment horizontal="center" vertical="center" textRotation="90" wrapText="1"/>
      <protection hidden="1"/>
    </xf>
    <xf numFmtId="0" fontId="91" fillId="34" borderId="25" xfId="40" applyFont="1" applyFill="1" applyBorder="1" applyAlignment="1" applyProtection="1">
      <alignment horizontal="center" wrapText="1"/>
      <protection hidden="1"/>
    </xf>
    <xf numFmtId="0" fontId="92" fillId="36" borderId="12" xfId="40" applyNumberFormat="1" applyFont="1" applyFill="1" applyBorder="1" applyAlignment="1" applyProtection="1">
      <alignment horizontal="center" vertical="center"/>
      <protection hidden="1"/>
    </xf>
    <xf numFmtId="2" fontId="92" fillId="36" borderId="12" xfId="40" applyNumberFormat="1" applyFont="1" applyFill="1" applyBorder="1" applyAlignment="1" applyProtection="1">
      <alignment horizontal="center" vertical="center"/>
      <protection hidden="1"/>
    </xf>
    <xf numFmtId="0" fontId="95" fillId="36" borderId="20" xfId="40" applyFont="1" applyFill="1" applyBorder="1" applyAlignment="1" applyProtection="1">
      <alignment horizontal="left" vertical="center" wrapText="1"/>
      <protection hidden="1"/>
    </xf>
    <xf numFmtId="0" fontId="91" fillId="36" borderId="25" xfId="40" applyFont="1" applyFill="1" applyBorder="1" applyAlignment="1" applyProtection="1">
      <alignment horizontal="center" wrapText="1"/>
      <protection hidden="1"/>
    </xf>
    <xf numFmtId="0" fontId="97" fillId="37" borderId="12" xfId="40" applyFont="1" applyFill="1" applyBorder="1" applyAlignment="1" applyProtection="1">
      <alignment horizontal="center" vertical="center" textRotation="90" wrapText="1"/>
      <protection hidden="1"/>
    </xf>
    <xf numFmtId="0" fontId="8" fillId="31" borderId="0" xfId="40" applyFont="1" applyFill="1" applyAlignment="1" applyProtection="1">
      <alignment horizontal="left" vertical="center"/>
      <protection hidden="1"/>
    </xf>
    <xf numFmtId="0" fontId="16" fillId="31" borderId="0" xfId="40" applyFont="1" applyFill="1" applyAlignment="1" applyProtection="1">
      <alignment horizontal="center" vertical="center"/>
      <protection hidden="1"/>
    </xf>
    <xf numFmtId="0" fontId="96" fillId="29" borderId="0" xfId="40" applyFont="1" applyFill="1" applyAlignment="1" applyProtection="1">
      <alignment horizontal="center" vertical="center" wrapText="1"/>
      <protection hidden="1"/>
    </xf>
    <xf numFmtId="0" fontId="91" fillId="0" borderId="38" xfId="40" applyFont="1" applyFill="1" applyBorder="1" applyAlignment="1" applyProtection="1">
      <alignment vertical="center" wrapText="1"/>
      <protection locked="0"/>
    </xf>
    <xf numFmtId="0" fontId="91" fillId="29" borderId="0" xfId="40" applyFont="1" applyFill="1" applyAlignment="1" applyProtection="1">
      <alignment vertical="center" wrapText="1"/>
      <protection hidden="1"/>
    </xf>
    <xf numFmtId="0" fontId="83" fillId="29" borderId="0" xfId="40" applyFill="1" applyAlignment="1" applyProtection="1">
      <alignment horizontal="center"/>
      <protection hidden="1"/>
    </xf>
    <xf numFmtId="0" fontId="0" fillId="29" borderId="0" xfId="0" applyFill="1" applyAlignment="1" applyProtection="1">
      <alignment vertical="center"/>
    </xf>
    <xf numFmtId="0" fontId="96" fillId="38" borderId="38" xfId="40" applyFont="1" applyFill="1" applyBorder="1" applyAlignment="1" applyProtection="1">
      <alignment horizontal="center" vertical="center" wrapText="1"/>
      <protection hidden="1"/>
    </xf>
    <xf numFmtId="0" fontId="83" fillId="38" borderId="38" xfId="40" applyFill="1" applyBorder="1" applyAlignment="1" applyProtection="1">
      <alignment horizontal="center" vertical="center" wrapText="1"/>
      <protection hidden="1"/>
    </xf>
    <xf numFmtId="0" fontId="98" fillId="29" borderId="39" xfId="40" applyFont="1" applyFill="1" applyBorder="1" applyAlignment="1" applyProtection="1">
      <alignment horizontal="left" vertical="center" wrapText="1"/>
      <protection hidden="1"/>
    </xf>
    <xf numFmtId="0" fontId="98" fillId="29" borderId="40" xfId="40" applyFont="1" applyFill="1" applyBorder="1" applyAlignment="1" applyProtection="1">
      <alignment horizontal="left" vertical="center" wrapText="1"/>
      <protection hidden="1"/>
    </xf>
    <xf numFmtId="0" fontId="0" fillId="0" borderId="0" xfId="0" applyBorder="1" applyAlignment="1">
      <alignment vertical="center"/>
    </xf>
    <xf numFmtId="0" fontId="16" fillId="0" borderId="0" xfId="0" quotePrefix="1" applyFont="1" applyBorder="1" applyAlignment="1">
      <alignment horizontal="center" vertical="center"/>
    </xf>
    <xf numFmtId="0" fontId="38" fillId="0" borderId="0" xfId="0" applyFont="1" applyAlignment="1">
      <alignment vertical="center"/>
    </xf>
    <xf numFmtId="10" fontId="92" fillId="32" borderId="26" xfId="40" applyNumberFormat="1" applyFont="1" applyFill="1" applyBorder="1" applyAlignment="1" applyProtection="1">
      <alignment horizontal="center" vertical="center"/>
      <protection hidden="1"/>
    </xf>
    <xf numFmtId="10" fontId="92" fillId="32" borderId="27" xfId="40" applyNumberFormat="1" applyFont="1" applyFill="1" applyBorder="1" applyAlignment="1" applyProtection="1">
      <alignment horizontal="center" vertical="center"/>
      <protection hidden="1"/>
    </xf>
    <xf numFmtId="2" fontId="92" fillId="32" borderId="26" xfId="40" applyNumberFormat="1" applyFont="1" applyFill="1" applyBorder="1" applyAlignment="1" applyProtection="1">
      <alignment horizontal="center" vertical="center"/>
      <protection hidden="1"/>
    </xf>
    <xf numFmtId="2" fontId="92" fillId="32" borderId="27" xfId="40" applyNumberFormat="1" applyFont="1" applyFill="1" applyBorder="1" applyAlignment="1" applyProtection="1">
      <alignment horizontal="center" vertical="center"/>
      <protection hidden="1"/>
    </xf>
    <xf numFmtId="0" fontId="96" fillId="0" borderId="38" xfId="40" applyFont="1" applyFill="1" applyBorder="1" applyAlignment="1" applyProtection="1">
      <alignment vertical="center" wrapText="1"/>
      <protection locked="0"/>
    </xf>
    <xf numFmtId="0" fontId="16" fillId="0" borderId="0" xfId="0" applyFont="1" applyAlignment="1">
      <alignment vertical="center"/>
    </xf>
    <xf numFmtId="0" fontId="99" fillId="34" borderId="28" xfId="40" applyFont="1" applyFill="1" applyBorder="1" applyAlignment="1" applyProtection="1">
      <alignment horizontal="left" vertical="center" wrapText="1"/>
      <protection hidden="1"/>
    </xf>
    <xf numFmtId="0" fontId="100" fillId="34" borderId="28" xfId="40" applyFont="1" applyFill="1" applyBorder="1" applyAlignment="1" applyProtection="1">
      <alignment horizontal="left" wrapText="1"/>
      <protection hidden="1"/>
    </xf>
    <xf numFmtId="0" fontId="91" fillId="34" borderId="20" xfId="40" applyFont="1" applyFill="1" applyBorder="1" applyAlignment="1" applyProtection="1">
      <alignment horizontal="center" vertical="center" wrapText="1"/>
      <protection hidden="1"/>
    </xf>
    <xf numFmtId="0" fontId="91" fillId="34" borderId="22" xfId="40" applyFont="1" applyFill="1" applyBorder="1" applyAlignment="1" applyProtection="1">
      <alignment horizontal="center" wrapText="1"/>
      <protection hidden="1"/>
    </xf>
    <xf numFmtId="0" fontId="83" fillId="34" borderId="22" xfId="40" applyFill="1" applyBorder="1" applyAlignment="1" applyProtection="1">
      <alignment horizontal="center" wrapText="1"/>
      <protection hidden="1"/>
    </xf>
    <xf numFmtId="0" fontId="83" fillId="33" borderId="22" xfId="40" applyFill="1" applyBorder="1" applyAlignment="1" applyProtection="1">
      <alignment horizontal="center" wrapText="1"/>
      <protection hidden="1"/>
    </xf>
    <xf numFmtId="0" fontId="91" fillId="32" borderId="22" xfId="40" applyFont="1" applyFill="1" applyBorder="1" applyAlignment="1" applyProtection="1">
      <alignment horizontal="center" wrapText="1"/>
      <protection hidden="1"/>
    </xf>
    <xf numFmtId="0" fontId="83" fillId="32" borderId="22" xfId="40" applyFill="1" applyBorder="1" applyAlignment="1" applyProtection="1">
      <alignment horizontal="center" wrapText="1"/>
      <protection hidden="1"/>
    </xf>
    <xf numFmtId="0" fontId="91" fillId="32" borderId="20" xfId="40" applyFont="1" applyFill="1" applyBorder="1" applyAlignment="1" applyProtection="1">
      <alignment horizontal="center" vertical="center" wrapText="1"/>
      <protection hidden="1"/>
    </xf>
    <xf numFmtId="0" fontId="91" fillId="32" borderId="10" xfId="40" applyFont="1" applyFill="1" applyBorder="1" applyAlignment="1" applyProtection="1">
      <alignment horizontal="center" vertical="center" wrapText="1"/>
      <protection hidden="1"/>
    </xf>
    <xf numFmtId="0" fontId="6" fillId="0" borderId="0" xfId="39" applyFont="1" applyFill="1" applyAlignment="1">
      <alignment vertical="center"/>
    </xf>
    <xf numFmtId="0" fontId="16" fillId="0" borderId="0" xfId="39" applyFill="1" applyAlignment="1">
      <alignment vertical="center"/>
    </xf>
    <xf numFmtId="0" fontId="16" fillId="0" borderId="0" xfId="0" applyFont="1"/>
    <xf numFmtId="0" fontId="91" fillId="34" borderId="21" xfId="40" applyFont="1" applyFill="1" applyBorder="1" applyAlignment="1" applyProtection="1">
      <alignment horizontal="center" vertical="center" wrapText="1"/>
      <protection hidden="1"/>
    </xf>
    <xf numFmtId="0" fontId="92" fillId="34" borderId="12" xfId="40" applyNumberFormat="1" applyFont="1" applyFill="1" applyBorder="1" applyAlignment="1" applyProtection="1">
      <alignment horizontal="center" vertical="center"/>
      <protection hidden="1"/>
    </xf>
    <xf numFmtId="10" fontId="92" fillId="34" borderId="12" xfId="40" applyNumberFormat="1" applyFont="1" applyFill="1" applyBorder="1" applyAlignment="1" applyProtection="1">
      <alignment horizontal="center" vertical="center"/>
      <protection hidden="1"/>
    </xf>
    <xf numFmtId="0" fontId="91" fillId="39" borderId="25" xfId="40" applyFont="1" applyFill="1" applyBorder="1" applyAlignment="1" applyProtection="1">
      <alignment horizontal="center" wrapText="1"/>
      <protection hidden="1"/>
    </xf>
    <xf numFmtId="0" fontId="99" fillId="39" borderId="28" xfId="40" applyFont="1" applyFill="1" applyBorder="1" applyAlignment="1" applyProtection="1">
      <alignment horizontal="left" vertical="center" wrapText="1"/>
      <protection hidden="1"/>
    </xf>
    <xf numFmtId="0" fontId="100" fillId="39" borderId="28" xfId="40" applyFont="1" applyFill="1" applyBorder="1" applyAlignment="1" applyProtection="1">
      <alignment horizontal="left" wrapText="1"/>
      <protection hidden="1"/>
    </xf>
    <xf numFmtId="0" fontId="101" fillId="30" borderId="0" xfId="40" applyFont="1" applyFill="1" applyAlignment="1" applyProtection="1">
      <alignment vertical="center" wrapText="1"/>
      <protection hidden="1"/>
    </xf>
    <xf numFmtId="0" fontId="101" fillId="30" borderId="0" xfId="40" applyFont="1" applyFill="1" applyAlignment="1" applyProtection="1">
      <alignment horizontal="right" vertical="center"/>
      <protection hidden="1"/>
    </xf>
    <xf numFmtId="0" fontId="84" fillId="29" borderId="0" xfId="40" applyFont="1" applyFill="1" applyProtection="1">
      <protection hidden="1"/>
    </xf>
    <xf numFmtId="0" fontId="102" fillId="29" borderId="0" xfId="40" applyFont="1" applyFill="1" applyProtection="1">
      <protection hidden="1"/>
    </xf>
    <xf numFmtId="0" fontId="103" fillId="29" borderId="0" xfId="40" applyFont="1" applyFill="1" applyAlignment="1" applyProtection="1">
      <alignment vertical="center" wrapText="1"/>
      <protection hidden="1"/>
    </xf>
    <xf numFmtId="0" fontId="103" fillId="29" borderId="0" xfId="40" applyFont="1" applyFill="1" applyAlignment="1" applyProtection="1">
      <alignment horizontal="right" vertical="center"/>
      <protection hidden="1"/>
    </xf>
    <xf numFmtId="0" fontId="104" fillId="29" borderId="0" xfId="40" applyFont="1" applyFill="1" applyAlignment="1" applyProtection="1">
      <alignment horizontal="center" vertical="center" wrapText="1"/>
      <protection hidden="1"/>
    </xf>
    <xf numFmtId="0" fontId="86" fillId="29" borderId="0" xfId="40" applyFont="1" applyFill="1" applyProtection="1">
      <protection hidden="1"/>
    </xf>
    <xf numFmtId="0" fontId="98" fillId="29" borderId="0" xfId="40" applyFont="1" applyFill="1" applyBorder="1" applyAlignment="1" applyProtection="1">
      <alignment horizontal="justify" vertical="center" wrapText="1"/>
      <protection hidden="1"/>
    </xf>
    <xf numFmtId="0" fontId="98" fillId="29" borderId="0" xfId="40" applyFont="1" applyFill="1" applyBorder="1" applyAlignment="1" applyProtection="1">
      <alignment horizontal="justify" wrapText="1"/>
      <protection hidden="1"/>
    </xf>
    <xf numFmtId="0" fontId="9" fillId="0" borderId="0" xfId="33" applyAlignment="1" applyProtection="1">
      <alignment horizontal="center"/>
    </xf>
    <xf numFmtId="0" fontId="9" fillId="25" borderId="0" xfId="33" applyFill="1" applyAlignment="1" applyProtection="1">
      <alignment horizontal="center" vertical="center"/>
    </xf>
    <xf numFmtId="0" fontId="16" fillId="26" borderId="0" xfId="0" applyFont="1" applyFill="1" applyAlignment="1" applyProtection="1">
      <alignment vertical="center"/>
      <protection hidden="1"/>
    </xf>
    <xf numFmtId="0" fontId="7" fillId="26" borderId="0" xfId="0" applyFont="1" applyFill="1" applyAlignment="1" applyProtection="1">
      <alignment vertical="center"/>
      <protection hidden="1"/>
    </xf>
    <xf numFmtId="0" fontId="16" fillId="0" borderId="0" xfId="0" applyFont="1" applyFill="1" applyAlignment="1">
      <alignment vertical="center"/>
    </xf>
    <xf numFmtId="0" fontId="105" fillId="0" borderId="0" xfId="0" applyFont="1" applyAlignment="1">
      <alignment vertical="center"/>
    </xf>
    <xf numFmtId="0" fontId="105" fillId="0" borderId="0" xfId="0" applyFont="1"/>
    <xf numFmtId="0" fontId="16" fillId="0" borderId="12" xfId="0" applyFont="1" applyBorder="1" applyAlignment="1" applyProtection="1">
      <alignment vertical="center"/>
      <protection locked="0"/>
    </xf>
    <xf numFmtId="0" fontId="9" fillId="0" borderId="0" xfId="33" applyAlignment="1" applyProtection="1">
      <alignment horizontal="center" vertical="center"/>
    </xf>
    <xf numFmtId="0" fontId="15" fillId="0" borderId="12" xfId="0" applyFont="1" applyBorder="1" applyAlignment="1" applyProtection="1">
      <alignment horizontal="center" vertical="center"/>
      <protection locked="0"/>
    </xf>
    <xf numFmtId="0" fontId="9" fillId="0" borderId="0" xfId="33" applyAlignment="1" applyProtection="1"/>
    <xf numFmtId="0" fontId="106" fillId="40" borderId="0" xfId="40" applyFont="1" applyFill="1" applyAlignment="1" applyProtection="1">
      <alignment wrapText="1"/>
      <protection hidden="1"/>
    </xf>
    <xf numFmtId="0" fontId="107" fillId="41" borderId="0" xfId="40" applyFont="1" applyFill="1" applyAlignment="1" applyProtection="1">
      <alignment horizontal="center" vertical="center" wrapText="1"/>
      <protection hidden="1"/>
    </xf>
    <xf numFmtId="0" fontId="106" fillId="41" borderId="0" xfId="40" applyFont="1" applyFill="1" applyAlignment="1" applyProtection="1">
      <alignment wrapText="1"/>
      <protection hidden="1"/>
    </xf>
    <xf numFmtId="0" fontId="107" fillId="42" borderId="0" xfId="40" applyFont="1" applyFill="1" applyAlignment="1" applyProtection="1">
      <alignment horizontal="center" vertical="center" wrapText="1"/>
      <protection hidden="1"/>
    </xf>
    <xf numFmtId="0" fontId="106" fillId="42" borderId="0" xfId="40" applyFont="1" applyFill="1" applyAlignment="1" applyProtection="1">
      <alignment wrapText="1"/>
      <protection hidden="1"/>
    </xf>
    <xf numFmtId="0" fontId="107" fillId="43" borderId="0" xfId="40" applyFont="1" applyFill="1" applyAlignment="1" applyProtection="1">
      <alignment horizontal="center" vertical="center" wrapText="1"/>
      <protection hidden="1"/>
    </xf>
    <xf numFmtId="0" fontId="106" fillId="43" borderId="0" xfId="40" applyFont="1" applyFill="1" applyAlignment="1" applyProtection="1">
      <alignment wrapText="1"/>
      <protection hidden="1"/>
    </xf>
    <xf numFmtId="0" fontId="4" fillId="0" borderId="0" xfId="0" applyFont="1" applyBorder="1" applyAlignment="1" applyProtection="1">
      <alignment horizontal="center" vertical="center"/>
      <protection hidden="1"/>
    </xf>
    <xf numFmtId="0" fontId="4" fillId="30" borderId="0" xfId="0" applyFont="1" applyFill="1" applyBorder="1" applyAlignment="1" applyProtection="1">
      <alignment horizontal="center" vertical="center"/>
      <protection hidden="1"/>
    </xf>
    <xf numFmtId="0" fontId="19" fillId="0" borderId="0" xfId="0" applyFont="1" applyAlignment="1" applyProtection="1">
      <alignment vertical="center"/>
    </xf>
    <xf numFmtId="0" fontId="7" fillId="30" borderId="0" xfId="0" applyFont="1" applyFill="1" applyAlignment="1" applyProtection="1">
      <alignment vertical="center"/>
    </xf>
    <xf numFmtId="0" fontId="7" fillId="30" borderId="0" xfId="0" applyFont="1" applyFill="1" applyAlignment="1" applyProtection="1">
      <alignment horizontal="left" vertical="center"/>
    </xf>
    <xf numFmtId="0" fontId="90" fillId="0" borderId="0" xfId="0" applyFont="1" applyAlignment="1" applyProtection="1">
      <alignment vertical="center"/>
    </xf>
    <xf numFmtId="0" fontId="0" fillId="0" borderId="0" xfId="0" applyAlignment="1" applyProtection="1">
      <alignment vertical="center"/>
    </xf>
    <xf numFmtId="0" fontId="7" fillId="0" borderId="0" xfId="0" applyFont="1" applyAlignment="1" applyProtection="1">
      <alignment vertical="center"/>
    </xf>
    <xf numFmtId="0" fontId="7" fillId="0" borderId="0" xfId="0" applyFont="1" applyAlignment="1" applyProtection="1">
      <alignment horizontal="left" vertical="center"/>
    </xf>
    <xf numFmtId="0" fontId="92" fillId="29" borderId="12" xfId="40" quotePrefix="1" applyFont="1" applyFill="1" applyBorder="1" applyAlignment="1" applyProtection="1">
      <alignment horizontal="center" vertical="center"/>
      <protection locked="0"/>
    </xf>
    <xf numFmtId="0" fontId="6" fillId="0" borderId="0" xfId="0" applyFont="1" applyBorder="1" applyAlignment="1">
      <alignment horizontal="justify" vertical="center" wrapText="1"/>
    </xf>
    <xf numFmtId="0" fontId="12" fillId="0" borderId="41" xfId="0" applyFont="1" applyFill="1" applyBorder="1" applyAlignment="1">
      <alignment vertical="center"/>
    </xf>
    <xf numFmtId="0" fontId="108" fillId="0" borderId="0" xfId="39" applyFont="1" applyFill="1" applyAlignment="1">
      <alignment vertical="center"/>
    </xf>
    <xf numFmtId="0" fontId="108" fillId="0" borderId="0" xfId="0" applyFont="1" applyAlignment="1">
      <alignment vertical="center"/>
    </xf>
    <xf numFmtId="0" fontId="19" fillId="0" borderId="0" xfId="0" applyFont="1" applyAlignment="1">
      <alignment vertical="center" wrapText="1"/>
    </xf>
    <xf numFmtId="0" fontId="108" fillId="0" borderId="0" xfId="39" applyFont="1" applyAlignment="1">
      <alignment vertical="center"/>
    </xf>
    <xf numFmtId="0" fontId="16" fillId="0" borderId="41" xfId="0" applyFont="1" applyBorder="1" applyAlignment="1">
      <alignment horizontal="justify" vertical="center" wrapText="1"/>
    </xf>
    <xf numFmtId="0" fontId="16" fillId="0" borderId="0" xfId="39" applyAlignment="1">
      <alignment vertical="center" wrapText="1"/>
    </xf>
    <xf numFmtId="0" fontId="15" fillId="30" borderId="12" xfId="0" applyFont="1" applyFill="1" applyBorder="1" applyAlignment="1">
      <alignment horizontal="center" vertical="center"/>
    </xf>
    <xf numFmtId="0" fontId="6" fillId="24" borderId="12" xfId="0" applyFont="1" applyFill="1" applyBorder="1" applyAlignment="1">
      <alignment horizontal="center" vertical="center" wrapText="1"/>
    </xf>
    <xf numFmtId="0" fontId="91" fillId="34" borderId="20" xfId="40" applyFont="1" applyFill="1" applyBorder="1" applyAlignment="1" applyProtection="1">
      <alignment horizontal="center" vertical="center" wrapText="1"/>
      <protection hidden="1"/>
    </xf>
    <xf numFmtId="0" fontId="96" fillId="38" borderId="38" xfId="40" applyFont="1" applyFill="1" applyBorder="1" applyAlignment="1" applyProtection="1">
      <alignment horizontal="center" vertical="center" wrapText="1"/>
      <protection hidden="1"/>
    </xf>
    <xf numFmtId="0" fontId="13" fillId="44" borderId="12" xfId="39" applyFont="1" applyFill="1" applyBorder="1" applyAlignment="1">
      <alignment horizontal="center" vertical="center"/>
    </xf>
    <xf numFmtId="0" fontId="13" fillId="45" borderId="12" xfId="39" applyFont="1" applyFill="1" applyBorder="1" applyAlignment="1">
      <alignment horizontal="center" vertical="center"/>
    </xf>
    <xf numFmtId="0" fontId="13" fillId="46" borderId="12" xfId="39" applyFont="1" applyFill="1" applyBorder="1" applyAlignment="1">
      <alignment horizontal="center" vertical="center"/>
    </xf>
    <xf numFmtId="0" fontId="13" fillId="47" borderId="12" xfId="39" applyFont="1" applyFill="1" applyBorder="1" applyAlignment="1">
      <alignment horizontal="center" vertical="center"/>
    </xf>
    <xf numFmtId="0" fontId="13" fillId="48" borderId="12" xfId="39" applyFont="1" applyFill="1" applyBorder="1" applyAlignment="1">
      <alignment horizontal="center" vertical="center"/>
    </xf>
    <xf numFmtId="0" fontId="16" fillId="0" borderId="0" xfId="0" applyFont="1" applyBorder="1" applyAlignment="1" applyProtection="1">
      <alignment vertical="center" wrapText="1"/>
      <protection locked="0"/>
    </xf>
    <xf numFmtId="0" fontId="0" fillId="0" borderId="0" xfId="0" applyBorder="1" applyAlignment="1">
      <alignment vertical="center" wrapText="1"/>
    </xf>
    <xf numFmtId="1" fontId="14" fillId="49" borderId="12" xfId="0" applyNumberFormat="1" applyFont="1" applyFill="1" applyBorder="1" applyAlignment="1" applyProtection="1">
      <alignment horizontal="center" vertical="center" wrapText="1"/>
      <protection locked="0"/>
    </xf>
    <xf numFmtId="164" fontId="14" fillId="49" borderId="12" xfId="0" applyNumberFormat="1" applyFont="1" applyFill="1" applyBorder="1" applyAlignment="1" applyProtection="1">
      <alignment horizontal="center" vertical="center" wrapText="1"/>
    </xf>
    <xf numFmtId="2" fontId="14" fillId="49" borderId="12" xfId="0" applyNumberFormat="1" applyFont="1" applyFill="1" applyBorder="1" applyAlignment="1" applyProtection="1">
      <alignment horizontal="center" vertical="center" wrapText="1"/>
    </xf>
    <xf numFmtId="164" fontId="14" fillId="49" borderId="12" xfId="0" applyNumberFormat="1" applyFont="1" applyFill="1" applyBorder="1" applyAlignment="1" applyProtection="1">
      <alignment horizontal="center" vertical="center" wrapText="1"/>
      <protection locked="0"/>
    </xf>
    <xf numFmtId="2" fontId="14" fillId="49" borderId="12" xfId="0" applyNumberFormat="1" applyFont="1" applyFill="1" applyBorder="1" applyAlignment="1" applyProtection="1">
      <alignment horizontal="center" vertical="center" wrapText="1"/>
      <protection locked="0"/>
    </xf>
    <xf numFmtId="0" fontId="109" fillId="0" borderId="0" xfId="0" applyFont="1" applyAlignment="1">
      <alignment vertical="center"/>
    </xf>
    <xf numFmtId="0" fontId="110" fillId="50" borderId="28" xfId="40" applyFont="1" applyFill="1" applyBorder="1" applyAlignment="1" applyProtection="1">
      <alignment horizontal="center" vertical="center"/>
      <protection hidden="1"/>
    </xf>
    <xf numFmtId="0" fontId="110" fillId="50" borderId="29" xfId="40" applyFont="1" applyFill="1" applyBorder="1" applyAlignment="1" applyProtection="1">
      <alignment horizontal="left" vertical="center"/>
      <protection hidden="1"/>
    </xf>
    <xf numFmtId="0" fontId="111" fillId="29" borderId="0" xfId="40" applyFont="1" applyFill="1" applyAlignment="1" applyProtection="1">
      <alignment vertical="center"/>
      <protection hidden="1"/>
    </xf>
    <xf numFmtId="0" fontId="111" fillId="29" borderId="0" xfId="40" applyFont="1" applyFill="1" applyProtection="1">
      <protection hidden="1"/>
    </xf>
    <xf numFmtId="0" fontId="111" fillId="29" borderId="0" xfId="40" applyFont="1" applyFill="1" applyAlignment="1" applyProtection="1">
      <alignment horizontal="center" vertical="center" wrapText="1"/>
      <protection hidden="1"/>
    </xf>
    <xf numFmtId="0" fontId="112" fillId="29" borderId="0" xfId="40" applyFont="1" applyFill="1" applyBorder="1" applyAlignment="1" applyProtection="1">
      <alignment vertical="center"/>
      <protection hidden="1"/>
    </xf>
    <xf numFmtId="0" fontId="113" fillId="29" borderId="0" xfId="40" applyFont="1" applyFill="1" applyBorder="1" applyAlignment="1" applyProtection="1">
      <alignment horizontal="center" wrapText="1"/>
      <protection hidden="1"/>
    </xf>
    <xf numFmtId="0" fontId="111" fillId="29" borderId="0" xfId="40" applyFont="1" applyFill="1" applyBorder="1" applyAlignment="1" applyProtection="1">
      <alignment vertical="center"/>
      <protection hidden="1"/>
    </xf>
    <xf numFmtId="0" fontId="114" fillId="29" borderId="0" xfId="40" applyFont="1" applyFill="1" applyAlignment="1" applyProtection="1">
      <alignment vertical="center"/>
      <protection hidden="1"/>
    </xf>
    <xf numFmtId="0" fontId="115" fillId="29" borderId="0" xfId="40" applyFont="1" applyFill="1" applyProtection="1">
      <protection hidden="1"/>
    </xf>
    <xf numFmtId="0" fontId="112" fillId="29" borderId="0" xfId="40" applyFont="1" applyFill="1" applyProtection="1">
      <protection hidden="1"/>
    </xf>
    <xf numFmtId="0" fontId="91" fillId="0" borderId="0" xfId="42" applyFont="1"/>
    <xf numFmtId="0" fontId="37" fillId="28" borderId="30" xfId="51" applyFont="1" applyFill="1" applyBorder="1" applyAlignment="1">
      <alignment horizontal="center"/>
    </xf>
    <xf numFmtId="0" fontId="37" fillId="0" borderId="6" xfId="51" applyFont="1" applyFill="1" applyBorder="1" applyAlignment="1">
      <alignment horizontal="right" wrapText="1"/>
    </xf>
    <xf numFmtId="0" fontId="37" fillId="0" borderId="6" xfId="51" applyFont="1" applyFill="1" applyBorder="1" applyAlignment="1">
      <alignment wrapText="1"/>
    </xf>
    <xf numFmtId="0" fontId="37" fillId="29" borderId="6" xfId="51" applyFont="1" applyFill="1" applyBorder="1" applyAlignment="1">
      <alignment horizontal="right" wrapText="1"/>
    </xf>
    <xf numFmtId="0" fontId="37" fillId="29" borderId="6" xfId="51" applyFont="1" applyFill="1" applyBorder="1" applyAlignment="1">
      <alignment wrapText="1"/>
    </xf>
    <xf numFmtId="2" fontId="116" fillId="30" borderId="0" xfId="40" applyNumberFormat="1" applyFont="1" applyFill="1" applyAlignment="1" applyProtection="1">
      <alignment horizontal="center" vertical="center" wrapText="1"/>
      <protection hidden="1"/>
    </xf>
    <xf numFmtId="0" fontId="83" fillId="29" borderId="0" xfId="40" applyFill="1" applyAlignment="1" applyProtection="1">
      <alignment horizontal="center" vertical="center"/>
      <protection hidden="1"/>
    </xf>
    <xf numFmtId="0" fontId="117" fillId="30" borderId="38" xfId="40" applyFont="1" applyFill="1" applyBorder="1" applyAlignment="1" applyProtection="1">
      <alignment horizontal="center" vertical="center" wrapText="1"/>
    </xf>
    <xf numFmtId="0" fontId="118" fillId="0" borderId="0" xfId="42" applyFont="1" applyAlignment="1" applyProtection="1">
      <alignment vertical="center"/>
      <protection hidden="1"/>
    </xf>
    <xf numFmtId="0" fontId="119" fillId="0" borderId="0" xfId="42" applyFont="1" applyAlignment="1" applyProtection="1">
      <alignment vertical="center"/>
      <protection hidden="1"/>
    </xf>
    <xf numFmtId="0" fontId="120" fillId="0" borderId="0" xfId="42" applyFont="1" applyAlignment="1" applyProtection="1">
      <alignment vertical="center"/>
      <protection hidden="1"/>
    </xf>
    <xf numFmtId="0" fontId="83" fillId="0" borderId="0" xfId="42" applyAlignment="1" applyProtection="1">
      <alignment vertical="center"/>
      <protection hidden="1"/>
    </xf>
    <xf numFmtId="0" fontId="121" fillId="0" borderId="0" xfId="42" applyFont="1" applyAlignment="1" applyProtection="1">
      <alignment vertical="center"/>
      <protection hidden="1"/>
    </xf>
    <xf numFmtId="0" fontId="91" fillId="0" borderId="0" xfId="42" applyFont="1" applyAlignment="1" applyProtection="1">
      <alignment vertical="center"/>
      <protection hidden="1"/>
    </xf>
    <xf numFmtId="0" fontId="121" fillId="0" borderId="0" xfId="42" applyFont="1" applyAlignment="1" applyProtection="1">
      <alignment vertical="center" wrapText="1"/>
      <protection hidden="1"/>
    </xf>
    <xf numFmtId="0" fontId="122" fillId="0" borderId="0" xfId="42" applyFont="1" applyAlignment="1" applyProtection="1">
      <alignment vertical="center"/>
      <protection hidden="1"/>
    </xf>
    <xf numFmtId="0" fontId="22" fillId="0" borderId="0" xfId="42" applyFont="1" applyAlignment="1" applyProtection="1">
      <alignment vertical="center"/>
      <protection hidden="1"/>
    </xf>
    <xf numFmtId="0" fontId="6" fillId="0" borderId="0" xfId="42" applyFont="1" applyAlignment="1" applyProtection="1">
      <alignment vertical="center"/>
      <protection hidden="1"/>
    </xf>
    <xf numFmtId="0" fontId="123" fillId="0" borderId="0" xfId="42" applyFont="1" applyAlignment="1" applyProtection="1">
      <alignment horizontal="center" vertical="center" wrapText="1"/>
      <protection hidden="1"/>
    </xf>
    <xf numFmtId="0" fontId="124" fillId="0" borderId="0" xfId="42" applyFont="1" applyAlignment="1" applyProtection="1">
      <alignment vertical="center"/>
      <protection hidden="1"/>
    </xf>
    <xf numFmtId="0" fontId="124" fillId="0" borderId="0" xfId="42" applyFont="1" applyAlignment="1" applyProtection="1">
      <alignment horizontal="center" vertical="center" wrapText="1"/>
      <protection hidden="1"/>
    </xf>
    <xf numFmtId="0" fontId="119" fillId="0" borderId="0" xfId="42" applyFont="1" applyAlignment="1" applyProtection="1">
      <alignment vertical="center" wrapText="1"/>
      <protection hidden="1"/>
    </xf>
    <xf numFmtId="0" fontId="91" fillId="0" borderId="0" xfId="42" applyFont="1" applyAlignment="1" applyProtection="1">
      <alignment vertical="center" wrapText="1"/>
      <protection hidden="1"/>
    </xf>
    <xf numFmtId="0" fontId="120" fillId="0" borderId="42" xfId="42" applyFont="1" applyBorder="1" applyAlignment="1" applyProtection="1">
      <alignment vertical="center" wrapText="1"/>
      <protection locked="0"/>
    </xf>
    <xf numFmtId="0" fontId="120" fillId="0" borderId="0" xfId="42" applyFont="1" applyAlignment="1" applyProtection="1">
      <alignment vertical="center" wrapText="1"/>
      <protection hidden="1"/>
    </xf>
    <xf numFmtId="0" fontId="109" fillId="0" borderId="0" xfId="39" applyFont="1" applyAlignment="1">
      <alignment vertical="center"/>
    </xf>
    <xf numFmtId="0" fontId="6" fillId="0" borderId="0" xfId="0" applyFont="1" applyAlignment="1" applyProtection="1">
      <alignment vertical="center"/>
    </xf>
    <xf numFmtId="0" fontId="6" fillId="49" borderId="11" xfId="0" applyFont="1" applyFill="1" applyBorder="1" applyAlignment="1" applyProtection="1">
      <alignment horizontal="center" vertical="center" wrapText="1"/>
    </xf>
    <xf numFmtId="0" fontId="88" fillId="0" borderId="0" xfId="0" applyFont="1" applyAlignment="1" applyProtection="1">
      <alignment vertical="center"/>
    </xf>
    <xf numFmtId="0" fontId="0" fillId="0" borderId="0" xfId="0" applyProtection="1"/>
    <xf numFmtId="0" fontId="1" fillId="0" borderId="0" xfId="0" applyFont="1" applyProtection="1"/>
    <xf numFmtId="0" fontId="0" fillId="0" borderId="0" xfId="0" applyAlignment="1">
      <alignment wrapText="1"/>
    </xf>
    <xf numFmtId="0" fontId="125" fillId="0" borderId="0" xfId="0" applyFont="1" applyAlignment="1">
      <alignment vertical="center"/>
    </xf>
    <xf numFmtId="0" fontId="7" fillId="0" borderId="0" xfId="0" applyFont="1" applyBorder="1" applyAlignment="1" applyProtection="1">
      <alignment horizontal="center" wrapText="1"/>
    </xf>
    <xf numFmtId="0" fontId="0" fillId="0" borderId="0" xfId="0" applyAlignment="1">
      <alignment horizontal="center" wrapText="1"/>
    </xf>
    <xf numFmtId="0" fontId="6" fillId="0" borderId="12" xfId="39" applyFont="1" applyBorder="1" applyAlignment="1" applyProtection="1">
      <alignment horizontal="center" vertical="center"/>
      <protection locked="0" hidden="1"/>
    </xf>
    <xf numFmtId="0" fontId="6" fillId="0" borderId="12" xfId="0" applyFont="1" applyBorder="1" applyAlignment="1" applyProtection="1">
      <alignment horizontal="center" vertical="center"/>
      <protection locked="0" hidden="1"/>
    </xf>
    <xf numFmtId="1" fontId="14" fillId="51" borderId="12" xfId="0" applyNumberFormat="1" applyFont="1" applyFill="1" applyBorder="1" applyAlignment="1" applyProtection="1">
      <alignment horizontal="center" vertical="center" wrapText="1"/>
      <protection locked="0" hidden="1"/>
    </xf>
    <xf numFmtId="0" fontId="37" fillId="0" borderId="6" xfId="51" applyFont="1" applyFill="1" applyBorder="1" applyAlignment="1"/>
    <xf numFmtId="0" fontId="37" fillId="29" borderId="6" xfId="51" applyFont="1" applyFill="1" applyBorder="1" applyAlignment="1"/>
    <xf numFmtId="0" fontId="6" fillId="0" borderId="0" xfId="0" applyFont="1" applyAlignment="1">
      <alignment horizontal="center" vertical="center"/>
    </xf>
    <xf numFmtId="0" fontId="126" fillId="0" borderId="0" xfId="0" applyFont="1" applyAlignment="1">
      <alignment horizontal="center" vertical="center"/>
    </xf>
    <xf numFmtId="0" fontId="0" fillId="0" borderId="12" xfId="0" applyBorder="1" applyAlignment="1" applyProtection="1">
      <alignment horizontal="center" vertical="center" wrapText="1"/>
      <protection locked="0"/>
    </xf>
    <xf numFmtId="0" fontId="127" fillId="52" borderId="43" xfId="42" applyFont="1" applyFill="1" applyBorder="1" applyAlignment="1" applyProtection="1">
      <alignment horizontal="center" vertical="center" wrapText="1"/>
      <protection hidden="1"/>
    </xf>
    <xf numFmtId="0" fontId="16" fillId="0" borderId="0" xfId="0" applyFont="1" applyFill="1"/>
    <xf numFmtId="0" fontId="16" fillId="0" borderId="0" xfId="0" applyFont="1" applyFill="1" applyAlignment="1">
      <alignment wrapText="1"/>
    </xf>
    <xf numFmtId="0" fontId="125" fillId="0" borderId="0" xfId="0" applyFont="1" applyFill="1" applyAlignment="1">
      <alignment wrapText="1"/>
    </xf>
    <xf numFmtId="0" fontId="0" fillId="30" borderId="12" xfId="0" applyFill="1" applyBorder="1" applyAlignment="1" applyProtection="1">
      <alignment horizontal="center" vertical="center"/>
      <protection locked="0" hidden="1"/>
    </xf>
    <xf numFmtId="0" fontId="19" fillId="29" borderId="0" xfId="0" applyFont="1" applyFill="1" applyAlignment="1">
      <alignment vertical="center"/>
    </xf>
    <xf numFmtId="0" fontId="15" fillId="29" borderId="0" xfId="0" applyFont="1" applyFill="1" applyBorder="1" applyAlignment="1">
      <alignment horizontal="center" vertical="center" wrapText="1"/>
    </xf>
    <xf numFmtId="0" fontId="16" fillId="29" borderId="0" xfId="0" applyFont="1" applyFill="1" applyAlignment="1">
      <alignment vertical="center"/>
    </xf>
    <xf numFmtId="0" fontId="13" fillId="0" borderId="0" xfId="0" applyFont="1" applyBorder="1" applyAlignment="1">
      <alignment vertical="center"/>
    </xf>
    <xf numFmtId="0" fontId="50" fillId="0" borderId="0" xfId="0" applyFont="1" applyBorder="1" applyAlignment="1">
      <alignment horizontal="left" vertical="center" wrapText="1" indent="3"/>
    </xf>
    <xf numFmtId="0" fontId="13" fillId="0" borderId="0" xfId="0" applyFont="1" applyAlignment="1">
      <alignment vertical="center"/>
    </xf>
    <xf numFmtId="0" fontId="22" fillId="0" borderId="0" xfId="0" applyFont="1" applyBorder="1" applyAlignment="1">
      <alignment horizontal="center" wrapText="1"/>
    </xf>
    <xf numFmtId="0" fontId="22" fillId="0" borderId="0" xfId="0" applyFont="1" applyAlignment="1">
      <alignment horizontal="center" wrapText="1"/>
    </xf>
    <xf numFmtId="0" fontId="128" fillId="0" borderId="0" xfId="0" applyFont="1" applyBorder="1" applyAlignment="1" applyProtection="1">
      <alignment horizontal="center" vertical="center" wrapText="1"/>
    </xf>
    <xf numFmtId="0" fontId="6" fillId="24" borderId="11" xfId="0" applyFont="1" applyFill="1" applyBorder="1" applyAlignment="1">
      <alignment horizontal="center" vertical="center" wrapText="1"/>
    </xf>
    <xf numFmtId="0" fontId="111" fillId="0" borderId="0" xfId="40" applyFont="1" applyFill="1" applyAlignment="1" applyProtection="1">
      <alignment vertical="center"/>
      <protection hidden="1"/>
    </xf>
    <xf numFmtId="0" fontId="125" fillId="0" borderId="0" xfId="0" applyFont="1" applyFill="1" applyAlignment="1">
      <alignment vertical="center"/>
    </xf>
    <xf numFmtId="0" fontId="129" fillId="0" borderId="0" xfId="0" applyFont="1"/>
    <xf numFmtId="0" fontId="125" fillId="0" borderId="0" xfId="0" applyFont="1"/>
    <xf numFmtId="0" fontId="125" fillId="0" borderId="0" xfId="0" applyFont="1" applyProtection="1">
      <protection locked="0" hidden="1"/>
    </xf>
    <xf numFmtId="0" fontId="125" fillId="0" borderId="0" xfId="0" applyFont="1" applyFill="1"/>
    <xf numFmtId="0" fontId="15" fillId="30" borderId="12" xfId="0" applyFont="1" applyFill="1" applyBorder="1" applyAlignment="1">
      <alignment horizontal="center" vertical="center"/>
    </xf>
    <xf numFmtId="0" fontId="19" fillId="24" borderId="12" xfId="0" applyFont="1" applyFill="1" applyBorder="1" applyAlignment="1">
      <alignment horizontal="center" vertical="center" wrapText="1"/>
    </xf>
    <xf numFmtId="0" fontId="19" fillId="24" borderId="0" xfId="0" applyFont="1" applyFill="1" applyAlignment="1">
      <alignment horizontal="center" vertical="center"/>
    </xf>
    <xf numFmtId="0" fontId="19" fillId="24" borderId="12" xfId="0" applyFont="1" applyFill="1" applyBorder="1" applyAlignment="1">
      <alignment horizontal="center" vertical="center"/>
    </xf>
    <xf numFmtId="0" fontId="19" fillId="51" borderId="12" xfId="0" applyFont="1" applyFill="1" applyBorder="1" applyAlignment="1" applyProtection="1">
      <alignment horizontal="center" vertical="center"/>
      <protection locked="0" hidden="1"/>
    </xf>
    <xf numFmtId="0" fontId="19" fillId="51" borderId="12" xfId="0" applyFont="1" applyFill="1" applyBorder="1" applyAlignment="1" applyProtection="1">
      <alignment horizontal="center" vertical="center" wrapText="1"/>
      <protection locked="0" hidden="1"/>
    </xf>
    <xf numFmtId="10" fontId="19" fillId="24" borderId="12" xfId="0" applyNumberFormat="1" applyFont="1" applyFill="1" applyBorder="1" applyAlignment="1">
      <alignment horizontal="center" vertical="center" wrapText="1"/>
    </xf>
    <xf numFmtId="0" fontId="86" fillId="38" borderId="38" xfId="40" applyFont="1" applyFill="1" applyBorder="1" applyAlignment="1" applyProtection="1">
      <alignment horizontal="center" vertical="center" wrapText="1"/>
      <protection hidden="1"/>
    </xf>
    <xf numFmtId="0" fontId="16" fillId="0" borderId="0" xfId="39" applyProtection="1">
      <protection hidden="1"/>
    </xf>
    <xf numFmtId="0" fontId="16" fillId="0" borderId="0" xfId="39" applyAlignment="1" applyProtection="1">
      <alignment horizontal="center"/>
      <protection hidden="1"/>
    </xf>
    <xf numFmtId="0" fontId="16" fillId="0" borderId="0" xfId="39" applyFont="1" applyProtection="1">
      <protection hidden="1"/>
    </xf>
    <xf numFmtId="0" fontId="112" fillId="0" borderId="0" xfId="39" applyFont="1" applyFill="1" applyBorder="1" applyAlignment="1" applyProtection="1">
      <protection hidden="1"/>
    </xf>
    <xf numFmtId="0" fontId="16" fillId="51" borderId="10" xfId="39" applyFill="1" applyBorder="1" applyProtection="1">
      <protection hidden="1"/>
    </xf>
    <xf numFmtId="0" fontId="16" fillId="51" borderId="21" xfId="39" applyFill="1" applyBorder="1" applyProtection="1">
      <protection hidden="1"/>
    </xf>
    <xf numFmtId="0" fontId="130" fillId="0" borderId="14" xfId="39" applyFont="1" applyBorder="1" applyAlignment="1" applyProtection="1">
      <alignment vertical="center"/>
      <protection locked="0"/>
    </xf>
    <xf numFmtId="0" fontId="131" fillId="0" borderId="0" xfId="39" applyFont="1" applyFill="1" applyBorder="1" applyAlignment="1" applyProtection="1">
      <alignment vertical="center"/>
      <protection locked="0"/>
    </xf>
    <xf numFmtId="0" fontId="16" fillId="51" borderId="0" xfId="39" applyFill="1" applyBorder="1" applyProtection="1">
      <protection hidden="1"/>
    </xf>
    <xf numFmtId="0" fontId="16" fillId="51" borderId="24" xfId="39" applyFill="1" applyBorder="1" applyProtection="1">
      <protection hidden="1"/>
    </xf>
    <xf numFmtId="0" fontId="16" fillId="51" borderId="22" xfId="39" applyFill="1" applyBorder="1" applyProtection="1">
      <protection hidden="1"/>
    </xf>
    <xf numFmtId="0" fontId="16" fillId="51" borderId="17" xfId="39" applyFill="1" applyBorder="1" applyProtection="1">
      <protection hidden="1"/>
    </xf>
    <xf numFmtId="0" fontId="6" fillId="0" borderId="0" xfId="39" applyFont="1" applyProtection="1">
      <protection hidden="1"/>
    </xf>
    <xf numFmtId="0" fontId="16" fillId="0" borderId="0" xfId="39" applyFont="1" applyAlignment="1" applyProtection="1">
      <alignment horizontal="center"/>
      <protection hidden="1"/>
    </xf>
    <xf numFmtId="0" fontId="20" fillId="0" borderId="0" xfId="41" applyFont="1" applyFill="1" applyAlignment="1" applyProtection="1">
      <alignment horizontal="left" vertical="center" wrapText="1"/>
      <protection hidden="1"/>
    </xf>
    <xf numFmtId="0" fontId="15" fillId="0" borderId="0" xfId="39" applyFont="1" applyBorder="1" applyAlignment="1" applyProtection="1">
      <alignment horizontal="center" vertical="center"/>
      <protection hidden="1"/>
    </xf>
    <xf numFmtId="1" fontId="14" fillId="49" borderId="12" xfId="0" applyNumberFormat="1" applyFont="1" applyFill="1" applyBorder="1" applyAlignment="1" applyProtection="1">
      <alignment horizontal="center" vertical="center" wrapText="1"/>
      <protection locked="0" hidden="1"/>
    </xf>
    <xf numFmtId="0" fontId="14" fillId="49" borderId="12" xfId="0" applyFont="1" applyFill="1" applyBorder="1" applyAlignment="1" applyProtection="1">
      <alignment horizontal="center" vertical="center"/>
      <protection locked="0" hidden="1"/>
    </xf>
    <xf numFmtId="0" fontId="6" fillId="51" borderId="28" xfId="0" applyFont="1" applyFill="1" applyBorder="1" applyAlignment="1" applyProtection="1">
      <alignment horizontal="center" vertical="center" wrapText="1"/>
      <protection locked="0" hidden="1"/>
    </xf>
    <xf numFmtId="0" fontId="6" fillId="51" borderId="29" xfId="0" applyFont="1" applyFill="1" applyBorder="1" applyAlignment="1" applyProtection="1">
      <alignment horizontal="center" vertical="center" wrapText="1"/>
      <protection locked="0" hidden="1"/>
    </xf>
    <xf numFmtId="0" fontId="13" fillId="49" borderId="31" xfId="0" applyFont="1" applyFill="1" applyBorder="1" applyAlignment="1" applyProtection="1">
      <alignment horizontal="center" vertical="center" wrapText="1"/>
    </xf>
    <xf numFmtId="0" fontId="6" fillId="49" borderId="13" xfId="0" applyFont="1" applyFill="1" applyBorder="1" applyAlignment="1" applyProtection="1">
      <alignment vertical="center"/>
    </xf>
    <xf numFmtId="0" fontId="120" fillId="0" borderId="44" xfId="42" applyFont="1" applyBorder="1" applyAlignment="1" applyProtection="1">
      <alignment vertical="center" wrapText="1"/>
      <protection locked="0"/>
    </xf>
    <xf numFmtId="0" fontId="132" fillId="0" borderId="45" xfId="42" applyFont="1" applyBorder="1" applyAlignment="1" applyProtection="1">
      <alignment horizontal="center" vertical="center" wrapText="1"/>
      <protection locked="0"/>
    </xf>
    <xf numFmtId="0" fontId="18" fillId="31" borderId="0" xfId="0" applyFont="1" applyFill="1" applyAlignment="1" applyProtection="1">
      <alignment horizontal="left" vertical="center"/>
      <protection hidden="1"/>
    </xf>
    <xf numFmtId="0" fontId="18" fillId="31" borderId="0" xfId="0" applyFont="1" applyFill="1" applyBorder="1" applyAlignment="1" applyProtection="1">
      <alignment horizontal="left" vertical="center"/>
      <protection hidden="1"/>
    </xf>
    <xf numFmtId="0" fontId="87" fillId="0" borderId="0" xfId="33" applyFont="1" applyBorder="1" applyAlignment="1" applyProtection="1">
      <alignment horizontal="center" vertical="center"/>
    </xf>
    <xf numFmtId="0" fontId="6" fillId="49" borderId="12" xfId="39" applyFont="1" applyFill="1" applyBorder="1" applyAlignment="1" applyProtection="1">
      <alignment horizontal="center" vertical="center"/>
      <protection locked="0" hidden="1"/>
    </xf>
    <xf numFmtId="0" fontId="13" fillId="0" borderId="31" xfId="0" applyFont="1" applyFill="1" applyBorder="1" applyAlignment="1">
      <alignment horizontal="left" vertical="center"/>
    </xf>
    <xf numFmtId="0" fontId="24" fillId="0" borderId="0" xfId="0" applyFont="1" applyFill="1" applyAlignment="1">
      <alignment horizontal="center" vertical="top" wrapText="1"/>
    </xf>
    <xf numFmtId="0" fontId="19" fillId="0" borderId="0" xfId="0" applyFont="1" applyAlignment="1">
      <alignment horizontal="center" vertical="top"/>
    </xf>
    <xf numFmtId="0" fontId="8" fillId="26" borderId="0" xfId="0" applyFont="1" applyFill="1" applyAlignment="1" applyProtection="1">
      <alignment horizontal="left" vertical="center"/>
      <protection hidden="1"/>
    </xf>
    <xf numFmtId="0" fontId="13" fillId="0" borderId="0" xfId="0" applyFont="1"/>
    <xf numFmtId="0" fontId="2" fillId="0" borderId="0" xfId="41" applyFont="1" applyFill="1" applyAlignment="1" applyProtection="1">
      <alignment horizontal="left" vertical="center" wrapText="1"/>
      <protection hidden="1"/>
    </xf>
    <xf numFmtId="0" fontId="16" fillId="0" borderId="0" xfId="39" applyAlignment="1" applyProtection="1">
      <alignment vertical="center"/>
      <protection hidden="1"/>
    </xf>
    <xf numFmtId="0" fontId="89" fillId="0" borderId="0" xfId="39" applyFont="1" applyProtection="1">
      <protection hidden="1"/>
    </xf>
    <xf numFmtId="0" fontId="131" fillId="0" borderId="0" xfId="39" applyFont="1" applyBorder="1" applyAlignment="1" applyProtection="1">
      <alignment horizontal="center" vertical="center"/>
      <protection hidden="1"/>
    </xf>
    <xf numFmtId="0" fontId="112" fillId="0" borderId="0" xfId="39" applyFont="1" applyAlignment="1" applyProtection="1">
      <alignment horizontal="center"/>
      <protection hidden="1"/>
    </xf>
    <xf numFmtId="0" fontId="2" fillId="0" borderId="0" xfId="39" applyFont="1" applyFill="1" applyAlignment="1" applyProtection="1">
      <alignment vertical="center" wrapText="1"/>
      <protection hidden="1"/>
    </xf>
    <xf numFmtId="0" fontId="2" fillId="0" borderId="0" xfId="41" applyFont="1" applyFill="1" applyAlignment="1" applyProtection="1">
      <alignment vertical="center" wrapText="1"/>
      <protection hidden="1"/>
    </xf>
    <xf numFmtId="0" fontId="2" fillId="0" borderId="0" xfId="41" applyFont="1" applyFill="1" applyBorder="1" applyAlignment="1" applyProtection="1">
      <alignment vertical="center" wrapText="1"/>
      <protection hidden="1"/>
    </xf>
    <xf numFmtId="0" fontId="40" fillId="0" borderId="0" xfId="41" applyFont="1" applyFill="1" applyAlignment="1" applyProtection="1">
      <alignment vertical="center" wrapText="1"/>
      <protection hidden="1"/>
    </xf>
    <xf numFmtId="0" fontId="133" fillId="53" borderId="12" xfId="0" applyFont="1" applyFill="1" applyBorder="1" applyAlignment="1">
      <alignment horizontal="center" vertical="center" wrapText="1"/>
    </xf>
    <xf numFmtId="0" fontId="113" fillId="0" borderId="12" xfId="39" applyFont="1" applyBorder="1" applyAlignment="1" applyProtection="1">
      <protection locked="0"/>
    </xf>
    <xf numFmtId="0" fontId="16" fillId="0" borderId="0" xfId="39" applyFill="1" applyProtection="1">
      <protection hidden="1"/>
    </xf>
    <xf numFmtId="0" fontId="2" fillId="0" borderId="0" xfId="41" applyFont="1" applyFill="1" applyBorder="1" applyAlignment="1" applyProtection="1">
      <alignment horizontal="left" vertical="center" wrapText="1"/>
      <protection hidden="1"/>
    </xf>
    <xf numFmtId="0" fontId="16" fillId="0" borderId="0" xfId="39" applyBorder="1" applyProtection="1">
      <protection hidden="1"/>
    </xf>
    <xf numFmtId="0" fontId="89" fillId="0" borderId="0" xfId="39" applyFont="1" applyFill="1" applyProtection="1">
      <protection hidden="1"/>
    </xf>
    <xf numFmtId="0" fontId="6" fillId="0" borderId="12" xfId="39" applyFont="1" applyBorder="1" applyAlignment="1" applyProtection="1">
      <protection locked="0"/>
    </xf>
    <xf numFmtId="0" fontId="40" fillId="0" borderId="0" xfId="39" applyFont="1" applyAlignment="1" applyProtection="1">
      <alignment vertical="center"/>
      <protection hidden="1"/>
    </xf>
    <xf numFmtId="0" fontId="9" fillId="0" borderId="0" xfId="33" applyAlignment="1" applyProtection="1">
      <alignment vertical="center"/>
    </xf>
    <xf numFmtId="0" fontId="127" fillId="52" borderId="44" xfId="42" applyFont="1" applyFill="1" applyBorder="1" applyAlignment="1" applyProtection="1">
      <alignment horizontal="center" vertical="center" wrapText="1"/>
      <protection hidden="1"/>
    </xf>
    <xf numFmtId="0" fontId="2" fillId="38" borderId="38" xfId="40" applyFont="1" applyFill="1" applyBorder="1" applyAlignment="1" applyProtection="1">
      <alignment horizontal="center" vertical="center" wrapText="1"/>
      <protection hidden="1"/>
    </xf>
    <xf numFmtId="0" fontId="86" fillId="38" borderId="38" xfId="40" applyFont="1" applyFill="1" applyBorder="1" applyAlignment="1" applyProtection="1">
      <alignment vertical="center" wrapText="1"/>
      <protection hidden="1"/>
    </xf>
    <xf numFmtId="0" fontId="134" fillId="38" borderId="39" xfId="40" applyFont="1" applyFill="1" applyBorder="1" applyAlignment="1" applyProtection="1">
      <alignment vertical="center" wrapText="1"/>
      <protection hidden="1"/>
    </xf>
    <xf numFmtId="0" fontId="86" fillId="38" borderId="46" xfId="40" applyFont="1" applyFill="1" applyBorder="1" applyAlignment="1" applyProtection="1">
      <alignment horizontal="center" vertical="center" wrapText="1"/>
      <protection hidden="1"/>
    </xf>
    <xf numFmtId="0" fontId="9" fillId="0" borderId="0" xfId="33" applyBorder="1" applyAlignment="1" applyProtection="1">
      <alignment horizontal="center"/>
    </xf>
    <xf numFmtId="164" fontId="16" fillId="26" borderId="0" xfId="0" applyNumberFormat="1" applyFont="1" applyFill="1" applyAlignment="1" applyProtection="1">
      <alignment horizontal="center" vertical="center"/>
      <protection hidden="1"/>
    </xf>
    <xf numFmtId="164" fontId="16" fillId="0" borderId="0" xfId="0" applyNumberFormat="1" applyFont="1" applyAlignment="1">
      <alignment horizontal="center"/>
    </xf>
    <xf numFmtId="164" fontId="122" fillId="0" borderId="0" xfId="42" applyNumberFormat="1" applyFont="1" applyAlignment="1" applyProtection="1">
      <alignment horizontal="center" vertical="center"/>
      <protection hidden="1"/>
    </xf>
    <xf numFmtId="164" fontId="83" fillId="0" borderId="0" xfId="42" applyNumberFormat="1" applyAlignment="1" applyProtection="1">
      <alignment horizontal="center" vertical="center"/>
      <protection hidden="1"/>
    </xf>
    <xf numFmtId="164" fontId="132" fillId="0" borderId="44" xfId="42" applyNumberFormat="1" applyFont="1" applyBorder="1" applyAlignment="1" applyProtection="1">
      <alignment horizontal="center" vertical="center" wrapText="1"/>
      <protection locked="0"/>
    </xf>
    <xf numFmtId="0" fontId="19" fillId="51" borderId="12" xfId="0" applyFont="1" applyFill="1" applyBorder="1" applyAlignment="1" applyProtection="1">
      <alignment horizontal="center" vertical="center" wrapText="1"/>
      <protection locked="0" hidden="1"/>
    </xf>
    <xf numFmtId="0" fontId="40" fillId="30" borderId="12" xfId="39" applyFont="1" applyFill="1" applyBorder="1" applyAlignment="1" applyProtection="1">
      <alignment horizontal="center" vertical="center"/>
      <protection hidden="1"/>
    </xf>
    <xf numFmtId="0" fontId="37" fillId="28" borderId="0" xfId="51" applyFont="1" applyFill="1" applyBorder="1" applyAlignment="1" applyProtection="1">
      <alignment horizontal="center"/>
      <protection locked="0"/>
    </xf>
    <xf numFmtId="0" fontId="113" fillId="0" borderId="0" xfId="39" applyFont="1" applyAlignment="1">
      <alignment vertical="center"/>
    </xf>
    <xf numFmtId="0" fontId="6" fillId="0" borderId="0" xfId="0" applyFont="1" applyBorder="1" applyAlignment="1" applyProtection="1">
      <alignment horizontal="center" wrapText="1"/>
    </xf>
    <xf numFmtId="0" fontId="13" fillId="0" borderId="0" xfId="0" applyFont="1" applyFill="1" applyBorder="1" applyAlignment="1">
      <alignment horizontal="left" vertical="center"/>
    </xf>
    <xf numFmtId="0" fontId="6" fillId="29" borderId="12" xfId="0" applyFont="1" applyFill="1" applyBorder="1" applyAlignment="1" applyProtection="1">
      <alignment horizontal="center" vertical="center" wrapText="1"/>
      <protection locked="0" hidden="1"/>
    </xf>
    <xf numFmtId="0" fontId="6" fillId="49" borderId="13" xfId="0" applyFont="1" applyFill="1" applyBorder="1" applyAlignment="1" applyProtection="1">
      <alignment horizontal="center" vertical="center"/>
    </xf>
    <xf numFmtId="2" fontId="6" fillId="49" borderId="12" xfId="0" applyNumberFormat="1" applyFont="1" applyFill="1" applyBorder="1" applyAlignment="1" applyProtection="1">
      <alignment horizontal="center" vertical="center" wrapText="1"/>
    </xf>
    <xf numFmtId="0" fontId="0" fillId="0" borderId="0" xfId="0" applyNumberFormat="1" applyAlignment="1" applyProtection="1">
      <alignment vertical="center" wrapText="1"/>
      <protection hidden="1"/>
    </xf>
    <xf numFmtId="0" fontId="9" fillId="0" borderId="0" xfId="33" applyNumberFormat="1" applyAlignment="1" applyProtection="1">
      <alignment horizontal="center"/>
    </xf>
    <xf numFmtId="0" fontId="0" fillId="0" borderId="0" xfId="0" applyNumberFormat="1" applyAlignment="1">
      <alignment wrapText="1"/>
    </xf>
    <xf numFmtId="0" fontId="20" fillId="29" borderId="0" xfId="0" applyNumberFormat="1" applyFont="1" applyFill="1" applyAlignment="1">
      <alignment vertical="center" wrapText="1"/>
    </xf>
    <xf numFmtId="0" fontId="17" fillId="0" borderId="0" xfId="0" applyNumberFormat="1" applyFont="1"/>
    <xf numFmtId="0" fontId="0" fillId="0" borderId="0" xfId="0" applyNumberFormat="1" applyBorder="1" applyAlignment="1" applyProtection="1">
      <alignment wrapText="1"/>
      <protection locked="0"/>
    </xf>
    <xf numFmtId="0" fontId="6" fillId="0" borderId="0" xfId="0" applyNumberFormat="1" applyFont="1" applyBorder="1" applyAlignment="1">
      <alignment vertical="center" wrapText="1"/>
    </xf>
    <xf numFmtId="0" fontId="0" fillId="0" borderId="0" xfId="0" applyNumberFormat="1"/>
    <xf numFmtId="0" fontId="0" fillId="0" borderId="0" xfId="0" applyNumberFormat="1" applyAlignment="1">
      <alignment vertical="center"/>
    </xf>
    <xf numFmtId="0" fontId="0" fillId="29" borderId="0" xfId="0" applyNumberFormat="1" applyFill="1" applyBorder="1" applyAlignment="1">
      <alignment horizontal="center" wrapText="1"/>
    </xf>
    <xf numFmtId="0" fontId="6" fillId="29" borderId="0" xfId="0" applyNumberFormat="1" applyFont="1" applyFill="1" applyBorder="1" applyAlignment="1">
      <alignment horizontal="center" vertical="center" wrapText="1"/>
    </xf>
    <xf numFmtId="0" fontId="0" fillId="29" borderId="0" xfId="0" applyNumberFormat="1" applyFill="1" applyBorder="1" applyAlignment="1">
      <alignment horizontal="center" vertical="center" wrapText="1"/>
    </xf>
    <xf numFmtId="0" fontId="14" fillId="29" borderId="0" xfId="0" applyNumberFormat="1" applyFont="1" applyFill="1" applyBorder="1" applyAlignment="1" applyProtection="1">
      <alignment horizontal="center" vertical="center" wrapText="1"/>
      <protection locked="0"/>
    </xf>
    <xf numFmtId="0" fontId="0" fillId="29" borderId="0" xfId="0" applyNumberFormat="1" applyFill="1" applyBorder="1" applyAlignment="1">
      <alignment vertical="center" wrapText="1"/>
    </xf>
    <xf numFmtId="0" fontId="120" fillId="51" borderId="44" xfId="42" applyFont="1" applyFill="1" applyBorder="1" applyAlignment="1" applyProtection="1">
      <alignment vertical="center" wrapText="1"/>
      <protection locked="0"/>
    </xf>
    <xf numFmtId="0" fontId="120" fillId="51" borderId="43" xfId="42" applyFont="1" applyFill="1" applyBorder="1" applyAlignment="1" applyProtection="1">
      <alignment vertical="center" wrapText="1"/>
      <protection locked="0"/>
    </xf>
    <xf numFmtId="0" fontId="83" fillId="38" borderId="39" xfId="40" applyFill="1" applyBorder="1" applyAlignment="1" applyProtection="1">
      <alignment vertical="center" wrapText="1"/>
      <protection hidden="1"/>
    </xf>
    <xf numFmtId="0" fontId="83" fillId="38" borderId="47" xfId="40" applyFill="1" applyBorder="1" applyAlignment="1" applyProtection="1">
      <alignment vertical="center" wrapText="1"/>
      <protection hidden="1"/>
    </xf>
    <xf numFmtId="0" fontId="19" fillId="0" borderId="0" xfId="39" applyFont="1" applyProtection="1">
      <protection hidden="1"/>
    </xf>
    <xf numFmtId="0" fontId="40" fillId="30" borderId="14" xfId="39" applyFont="1" applyFill="1" applyBorder="1" applyAlignment="1" applyProtection="1">
      <alignment horizontal="center" wrapText="1"/>
      <protection hidden="1"/>
    </xf>
    <xf numFmtId="0" fontId="89" fillId="32" borderId="14" xfId="40" applyFont="1" applyFill="1" applyBorder="1" applyAlignment="1" applyProtection="1">
      <alignment horizontal="left" vertical="center" wrapText="1"/>
      <protection hidden="1"/>
    </xf>
    <xf numFmtId="0" fontId="107" fillId="40" borderId="0" xfId="40" quotePrefix="1" applyFont="1" applyFill="1" applyAlignment="1" applyProtection="1">
      <alignment horizontal="center" vertical="center" wrapText="1"/>
      <protection hidden="1"/>
    </xf>
    <xf numFmtId="0" fontId="91" fillId="36" borderId="12" xfId="40" applyFont="1" applyFill="1" applyBorder="1" applyAlignment="1" applyProtection="1">
      <alignment horizontal="center" wrapText="1"/>
      <protection hidden="1"/>
    </xf>
    <xf numFmtId="0" fontId="92" fillId="54" borderId="12" xfId="40" applyNumberFormat="1" applyFont="1" applyFill="1" applyBorder="1" applyAlignment="1" applyProtection="1">
      <alignment horizontal="center" vertical="center"/>
      <protection hidden="1"/>
    </xf>
    <xf numFmtId="0" fontId="112" fillId="29" borderId="0" xfId="40" applyFont="1" applyFill="1" applyAlignment="1" applyProtection="1">
      <alignment vertical="center"/>
      <protection hidden="1"/>
    </xf>
    <xf numFmtId="0" fontId="112" fillId="0" borderId="0" xfId="40" applyFont="1" applyFill="1" applyAlignment="1" applyProtection="1">
      <alignment vertical="center"/>
      <protection hidden="1"/>
    </xf>
    <xf numFmtId="0" fontId="120" fillId="0" borderId="43" xfId="42" applyFont="1" applyBorder="1" applyAlignment="1" applyProtection="1">
      <alignment vertical="center" wrapText="1"/>
      <protection locked="0"/>
    </xf>
    <xf numFmtId="0" fontId="127" fillId="52" borderId="48" xfId="42" applyFont="1" applyFill="1" applyBorder="1" applyAlignment="1" applyProtection="1">
      <alignment horizontal="center" vertical="center" wrapText="1"/>
      <protection hidden="1"/>
    </xf>
    <xf numFmtId="0" fontId="120" fillId="0" borderId="48" xfId="42" applyFont="1" applyBorder="1" applyAlignment="1" applyProtection="1">
      <alignment horizontal="center" vertical="center" wrapText="1"/>
      <protection locked="0"/>
    </xf>
    <xf numFmtId="2" fontId="92" fillId="32" borderId="19" xfId="40" applyNumberFormat="1" applyFont="1" applyFill="1" applyBorder="1" applyAlignment="1" applyProtection="1">
      <alignment horizontal="center" vertical="center"/>
      <protection locked="0" hidden="1"/>
    </xf>
    <xf numFmtId="10" fontId="92" fillId="32" borderId="18" xfId="40" applyNumberFormat="1" applyFont="1" applyFill="1" applyBorder="1" applyAlignment="1" applyProtection="1">
      <alignment horizontal="center" vertical="center"/>
      <protection locked="0" hidden="1"/>
    </xf>
    <xf numFmtId="10" fontId="92" fillId="32" borderId="26" xfId="40" applyNumberFormat="1" applyFont="1" applyFill="1" applyBorder="1" applyAlignment="1" applyProtection="1">
      <alignment horizontal="center" vertical="center"/>
      <protection locked="0" hidden="1"/>
    </xf>
    <xf numFmtId="2" fontId="92" fillId="32" borderId="26" xfId="40" applyNumberFormat="1" applyFont="1" applyFill="1" applyBorder="1" applyAlignment="1" applyProtection="1">
      <alignment horizontal="center" vertical="center"/>
      <protection locked="0" hidden="1"/>
    </xf>
    <xf numFmtId="0" fontId="115" fillId="0" borderId="0" xfId="40" applyFont="1" applyFill="1" applyProtection="1">
      <protection hidden="1"/>
    </xf>
    <xf numFmtId="0" fontId="102" fillId="0" borderId="0" xfId="40" applyFont="1" applyFill="1" applyProtection="1">
      <protection hidden="1"/>
    </xf>
    <xf numFmtId="1" fontId="14" fillId="0" borderId="12" xfId="0" applyNumberFormat="1" applyFont="1" applyFill="1" applyBorder="1" applyAlignment="1" applyProtection="1">
      <alignment horizontal="center" vertical="center" wrapText="1"/>
      <protection locked="0"/>
    </xf>
    <xf numFmtId="1" fontId="14" fillId="25" borderId="12" xfId="0" applyNumberFormat="1" applyFont="1" applyFill="1" applyBorder="1" applyAlignment="1" applyProtection="1">
      <alignment horizontal="center" vertical="center" wrapText="1"/>
      <protection locked="0"/>
    </xf>
    <xf numFmtId="0" fontId="0" fillId="0" borderId="12" xfId="0"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6" fillId="0" borderId="12" xfId="39" applyFont="1" applyBorder="1" applyAlignment="1" applyProtection="1">
      <alignment horizontal="center" vertical="center"/>
      <protection locked="0"/>
    </xf>
    <xf numFmtId="0" fontId="120" fillId="51" borderId="45" xfId="42" applyFont="1" applyFill="1" applyBorder="1" applyAlignment="1" applyProtection="1">
      <alignment horizontal="center" vertical="center" wrapText="1"/>
      <protection locked="0"/>
    </xf>
    <xf numFmtId="0" fontId="120" fillId="51" borderId="42" xfId="42" applyFont="1" applyFill="1" applyBorder="1" applyAlignment="1" applyProtection="1">
      <alignment horizontal="center" vertical="center" wrapText="1"/>
      <protection locked="0"/>
    </xf>
    <xf numFmtId="0" fontId="120" fillId="0" borderId="48" xfId="42" applyFont="1" applyBorder="1" applyAlignment="1" applyProtection="1">
      <alignment vertical="center" wrapText="1"/>
      <protection locked="0"/>
    </xf>
    <xf numFmtId="164" fontId="132" fillId="0" borderId="43" xfId="42" applyNumberFormat="1" applyFont="1" applyBorder="1" applyAlignment="1" applyProtection="1">
      <alignment horizontal="center" vertical="center" wrapText="1"/>
      <protection locked="0"/>
    </xf>
    <xf numFmtId="0" fontId="132" fillId="0" borderId="42" xfId="42" applyFont="1" applyBorder="1" applyAlignment="1" applyProtection="1">
      <alignment horizontal="center" vertical="center" wrapText="1"/>
      <protection locked="0"/>
    </xf>
    <xf numFmtId="0" fontId="135" fillId="29" borderId="0" xfId="40" applyFont="1" applyFill="1" applyAlignment="1" applyProtection="1">
      <alignment horizontal="left" vertical="center" wrapText="1"/>
      <protection hidden="1"/>
    </xf>
    <xf numFmtId="0" fontId="136" fillId="29" borderId="0" xfId="40" applyFont="1" applyFill="1" applyAlignment="1" applyProtection="1">
      <alignment vertical="center"/>
      <protection hidden="1"/>
    </xf>
    <xf numFmtId="0" fontId="137" fillId="29" borderId="0" xfId="40" applyFont="1" applyFill="1" applyAlignment="1" applyProtection="1">
      <alignment vertical="center"/>
      <protection hidden="1"/>
    </xf>
    <xf numFmtId="0" fontId="135" fillId="29" borderId="0" xfId="40" applyFont="1" applyFill="1" applyAlignment="1" applyProtection="1">
      <alignment horizontal="left"/>
      <protection hidden="1"/>
    </xf>
    <xf numFmtId="0" fontId="138" fillId="29" borderId="0" xfId="40" applyFont="1" applyFill="1" applyAlignment="1" applyProtection="1">
      <alignment horizontal="center" vertical="center" wrapText="1"/>
      <protection hidden="1"/>
    </xf>
    <xf numFmtId="0" fontId="135" fillId="29" borderId="0" xfId="40" applyFont="1" applyFill="1" applyAlignment="1" applyProtection="1">
      <alignment vertical="center" wrapText="1"/>
      <protection hidden="1"/>
    </xf>
    <xf numFmtId="0" fontId="137" fillId="29" borderId="0" xfId="40" applyFont="1" applyFill="1" applyProtection="1">
      <protection hidden="1"/>
    </xf>
    <xf numFmtId="0" fontId="16" fillId="51" borderId="20" xfId="39" applyFill="1" applyBorder="1" applyProtection="1">
      <protection locked="0"/>
    </xf>
    <xf numFmtId="0" fontId="16" fillId="51" borderId="16" xfId="39" applyFill="1" applyBorder="1" applyProtection="1">
      <protection locked="0"/>
    </xf>
    <xf numFmtId="0" fontId="16" fillId="51" borderId="25" xfId="39" applyFill="1" applyBorder="1" applyProtection="1">
      <protection locked="0"/>
    </xf>
    <xf numFmtId="0" fontId="130" fillId="0" borderId="12" xfId="39" applyFont="1" applyBorder="1" applyAlignment="1" applyProtection="1">
      <alignment vertical="center"/>
      <protection locked="0"/>
    </xf>
    <xf numFmtId="0" fontId="125" fillId="0" borderId="0" xfId="0" applyFont="1" applyAlignment="1" applyProtection="1">
      <alignment vertical="center"/>
      <protection hidden="1"/>
    </xf>
    <xf numFmtId="0" fontId="16" fillId="0" borderId="0" xfId="0" applyFont="1" applyAlignment="1" applyProtection="1">
      <alignment vertical="center"/>
      <protection hidden="1"/>
    </xf>
    <xf numFmtId="0" fontId="125" fillId="0" borderId="0" xfId="0" applyFont="1" applyProtection="1">
      <protection hidden="1"/>
    </xf>
    <xf numFmtId="0" fontId="16" fillId="0" borderId="0" xfId="0" applyFont="1" applyProtection="1">
      <protection hidden="1"/>
    </xf>
    <xf numFmtId="0" fontId="125" fillId="0" borderId="0" xfId="0" applyFont="1" applyFill="1" applyProtection="1">
      <protection hidden="1"/>
    </xf>
    <xf numFmtId="0" fontId="16" fillId="0" borderId="0" xfId="0" applyFont="1" applyFill="1" applyProtection="1">
      <protection hidden="1"/>
    </xf>
    <xf numFmtId="0" fontId="16" fillId="0" borderId="0" xfId="0" applyFont="1" applyBorder="1" applyProtection="1">
      <protection hidden="1"/>
    </xf>
    <xf numFmtId="0" fontId="125" fillId="0" borderId="0" xfId="0" applyFont="1" applyFill="1" applyBorder="1" applyProtection="1">
      <protection hidden="1"/>
    </xf>
    <xf numFmtId="0" fontId="133" fillId="0" borderId="0" xfId="0" applyFont="1" applyFill="1" applyBorder="1" applyAlignment="1" applyProtection="1">
      <alignment vertical="center" wrapText="1"/>
      <protection hidden="1"/>
    </xf>
    <xf numFmtId="0" fontId="93" fillId="0" borderId="0" xfId="39" applyFont="1" applyFill="1" applyBorder="1" applyAlignment="1" applyProtection="1">
      <protection hidden="1"/>
    </xf>
    <xf numFmtId="0" fontId="92" fillId="0" borderId="0" xfId="0" applyFont="1" applyFill="1" applyBorder="1" applyAlignment="1" applyProtection="1">
      <alignment vertical="top" wrapText="1"/>
      <protection hidden="1"/>
    </xf>
    <xf numFmtId="0" fontId="16" fillId="0" borderId="0" xfId="0" applyFont="1" applyFill="1" applyBorder="1" applyProtection="1">
      <protection hidden="1"/>
    </xf>
    <xf numFmtId="0" fontId="86" fillId="0" borderId="0" xfId="0" applyFont="1" applyFill="1" applyBorder="1" applyAlignment="1" applyProtection="1">
      <alignment wrapText="1"/>
      <protection hidden="1"/>
    </xf>
    <xf numFmtId="0" fontId="139" fillId="0" borderId="0" xfId="39" applyFont="1" applyFill="1" applyBorder="1" applyAlignment="1" applyProtection="1">
      <alignment wrapText="1"/>
      <protection hidden="1"/>
    </xf>
    <xf numFmtId="0" fontId="92" fillId="0" borderId="0" xfId="0" applyFont="1" applyBorder="1" applyAlignment="1" applyProtection="1">
      <alignment vertical="top" wrapText="1"/>
      <protection hidden="1"/>
    </xf>
    <xf numFmtId="0" fontId="125" fillId="0" borderId="0" xfId="0" applyFont="1" applyBorder="1" applyProtection="1">
      <protection hidden="1"/>
    </xf>
    <xf numFmtId="0" fontId="140" fillId="55" borderId="0" xfId="39" applyFont="1" applyFill="1" applyAlignment="1" applyProtection="1">
      <alignment vertical="center" wrapText="1"/>
      <protection hidden="1"/>
    </xf>
    <xf numFmtId="0" fontId="140" fillId="0" borderId="0" xfId="39" applyFont="1" applyFill="1" applyAlignment="1" applyProtection="1">
      <alignment vertical="center" wrapText="1"/>
      <protection hidden="1"/>
    </xf>
    <xf numFmtId="0" fontId="125" fillId="0" borderId="0" xfId="39" applyFont="1" applyProtection="1">
      <protection hidden="1"/>
    </xf>
    <xf numFmtId="0" fontId="140" fillId="0" borderId="0" xfId="41" applyFont="1" applyFill="1" applyAlignment="1" applyProtection="1">
      <alignment vertical="center" wrapText="1"/>
      <protection hidden="1"/>
    </xf>
    <xf numFmtId="0" fontId="129" fillId="0" borderId="0" xfId="39" applyFont="1" applyProtection="1">
      <protection hidden="1"/>
    </xf>
    <xf numFmtId="0" fontId="108" fillId="55" borderId="0" xfId="41" applyFont="1" applyFill="1" applyAlignment="1" applyProtection="1">
      <alignment vertical="center" wrapText="1"/>
      <protection hidden="1"/>
    </xf>
    <xf numFmtId="0" fontId="108" fillId="0" borderId="0" xfId="41" applyFont="1" applyFill="1" applyAlignment="1" applyProtection="1">
      <alignment vertical="center" wrapText="1"/>
      <protection hidden="1"/>
    </xf>
    <xf numFmtId="0" fontId="108" fillId="53" borderId="49" xfId="0" applyFont="1" applyFill="1" applyBorder="1" applyAlignment="1">
      <alignment vertical="center" wrapText="1"/>
    </xf>
    <xf numFmtId="0" fontId="108" fillId="0" borderId="0" xfId="0" applyFont="1" applyFill="1" applyBorder="1" applyAlignment="1" applyProtection="1">
      <alignment vertical="center" wrapText="1"/>
      <protection hidden="1"/>
    </xf>
    <xf numFmtId="0" fontId="141" fillId="0" borderId="49" xfId="39" applyFont="1" applyBorder="1" applyAlignment="1" applyProtection="1">
      <protection locked="0"/>
    </xf>
    <xf numFmtId="0" fontId="141" fillId="0" borderId="0" xfId="39" applyFont="1" applyFill="1" applyBorder="1" applyAlignment="1" applyProtection="1">
      <protection hidden="1"/>
    </xf>
    <xf numFmtId="0" fontId="125" fillId="0" borderId="0" xfId="39" applyFont="1" applyFill="1" applyProtection="1">
      <protection hidden="1"/>
    </xf>
    <xf numFmtId="0" fontId="140" fillId="0" borderId="0" xfId="41" applyFont="1" applyFill="1" applyAlignment="1" applyProtection="1">
      <alignment horizontal="left" vertical="center" wrapText="1"/>
      <protection hidden="1"/>
    </xf>
    <xf numFmtId="0" fontId="142" fillId="0" borderId="0" xfId="39" applyFont="1" applyBorder="1" applyAlignment="1" applyProtection="1">
      <alignment horizontal="center" vertical="center"/>
      <protection hidden="1"/>
    </xf>
    <xf numFmtId="0" fontId="140" fillId="0" borderId="0" xfId="41" applyFont="1" applyFill="1" applyBorder="1" applyAlignment="1" applyProtection="1">
      <alignment horizontal="left" vertical="center" wrapText="1"/>
      <protection hidden="1"/>
    </xf>
    <xf numFmtId="0" fontId="125" fillId="0" borderId="0" xfId="39" applyFont="1" applyBorder="1" applyProtection="1">
      <protection hidden="1"/>
    </xf>
    <xf numFmtId="0" fontId="141" fillId="0" borderId="40" xfId="0" applyFont="1" applyBorder="1" applyAlignment="1" applyProtection="1">
      <alignment vertical="top" wrapText="1"/>
      <protection locked="0"/>
    </xf>
    <xf numFmtId="0" fontId="141" fillId="0" borderId="0" xfId="0" applyFont="1" applyFill="1" applyBorder="1" applyAlignment="1" applyProtection="1">
      <alignment vertical="top" wrapText="1"/>
      <protection hidden="1"/>
    </xf>
    <xf numFmtId="0" fontId="140" fillId="55" borderId="0" xfId="41" applyFont="1" applyFill="1" applyAlignment="1" applyProtection="1">
      <alignment vertical="center" wrapText="1"/>
      <protection hidden="1"/>
    </xf>
    <xf numFmtId="0" fontId="129" fillId="0" borderId="0" xfId="39" applyFont="1" applyFill="1" applyProtection="1">
      <protection hidden="1"/>
    </xf>
    <xf numFmtId="0" fontId="143" fillId="53" borderId="49" xfId="0" applyFont="1" applyFill="1" applyBorder="1" applyAlignment="1">
      <alignment wrapText="1"/>
    </xf>
    <xf numFmtId="0" fontId="143" fillId="0" borderId="0" xfId="0" applyFont="1" applyFill="1" applyBorder="1" applyAlignment="1" applyProtection="1">
      <alignment wrapText="1"/>
      <protection hidden="1"/>
    </xf>
    <xf numFmtId="0" fontId="141" fillId="0" borderId="0" xfId="0" applyFont="1" applyBorder="1" applyAlignment="1" applyProtection="1">
      <alignment vertical="top" wrapText="1"/>
      <protection hidden="1"/>
    </xf>
    <xf numFmtId="0" fontId="125" fillId="0" borderId="0" xfId="0" applyFont="1" applyProtection="1">
      <protection locked="0"/>
    </xf>
    <xf numFmtId="0" fontId="6" fillId="0" borderId="0" xfId="39" applyFont="1" applyAlignment="1" applyProtection="1">
      <alignment vertical="center"/>
      <protection locked="0"/>
    </xf>
    <xf numFmtId="0" fontId="9" fillId="0" borderId="0" xfId="33" applyAlignment="1" applyProtection="1">
      <alignment vertical="center"/>
    </xf>
    <xf numFmtId="0" fontId="9" fillId="0" borderId="0" xfId="33" applyAlignment="1" applyProtection="1">
      <alignment vertical="center" wrapText="1"/>
    </xf>
    <xf numFmtId="0" fontId="36" fillId="0" borderId="0" xfId="0" applyFont="1" applyFill="1" applyAlignment="1">
      <alignment horizontal="left" vertical="center" wrapText="1"/>
    </xf>
    <xf numFmtId="0" fontId="9" fillId="0" borderId="0" xfId="33" applyAlignment="1" applyProtection="1">
      <alignment horizontal="justify" vertical="center" wrapText="1"/>
    </xf>
    <xf numFmtId="0" fontId="9" fillId="0" borderId="0" xfId="33" applyAlignment="1" applyProtection="1">
      <alignment horizontal="justify" vertical="center"/>
    </xf>
    <xf numFmtId="0" fontId="9" fillId="0" borderId="0" xfId="33" applyFill="1" applyAlignment="1" applyProtection="1">
      <alignment horizontal="left" vertical="top" wrapText="1"/>
    </xf>
    <xf numFmtId="0" fontId="10" fillId="26" borderId="0" xfId="0" applyFont="1" applyFill="1" applyAlignment="1">
      <alignment horizontal="center" vertical="center" wrapText="1"/>
    </xf>
    <xf numFmtId="0" fontId="11" fillId="26" borderId="0" xfId="0" applyFont="1" applyFill="1" applyAlignment="1">
      <alignment vertical="center" wrapText="1"/>
    </xf>
    <xf numFmtId="0" fontId="1" fillId="27" borderId="14" xfId="0" applyFont="1" applyFill="1" applyBorder="1" applyAlignment="1">
      <alignment horizontal="center" vertical="center" wrapText="1"/>
    </xf>
    <xf numFmtId="0" fontId="1" fillId="27" borderId="28" xfId="0" applyFont="1" applyFill="1" applyBorder="1" applyAlignment="1">
      <alignment horizontal="center" vertical="center" wrapText="1"/>
    </xf>
    <xf numFmtId="0" fontId="1" fillId="27" borderId="29" xfId="0" applyFont="1" applyFill="1" applyBorder="1" applyAlignment="1">
      <alignment horizontal="center" vertical="center" wrapText="1"/>
    </xf>
    <xf numFmtId="0" fontId="6" fillId="0" borderId="10" xfId="0" applyFont="1" applyBorder="1" applyAlignment="1">
      <alignment horizontal="justify" vertical="center" wrapText="1"/>
    </xf>
    <xf numFmtId="0" fontId="49" fillId="0" borderId="0" xfId="0" applyFont="1" applyBorder="1" applyAlignment="1">
      <alignment horizontal="justify" vertical="center" wrapText="1"/>
    </xf>
    <xf numFmtId="0" fontId="50" fillId="0" borderId="10" xfId="0" applyFont="1" applyBorder="1" applyAlignment="1">
      <alignment horizontal="left" vertical="center" wrapText="1" indent="3"/>
    </xf>
    <xf numFmtId="0" fontId="50" fillId="0" borderId="0" xfId="0" applyFont="1" applyBorder="1" applyAlignment="1">
      <alignment horizontal="left" vertical="center" wrapText="1" indent="3"/>
    </xf>
    <xf numFmtId="0" fontId="144" fillId="0" borderId="0" xfId="0" applyFont="1" applyBorder="1" applyAlignment="1" applyProtection="1">
      <alignment horizontal="center" vertical="center" wrapText="1"/>
    </xf>
    <xf numFmtId="0" fontId="145" fillId="0" borderId="0" xfId="0" applyFont="1" applyBorder="1" applyAlignment="1">
      <alignment horizontal="center" wrapText="1"/>
    </xf>
    <xf numFmtId="0" fontId="145" fillId="0" borderId="0" xfId="0" applyFont="1" applyAlignment="1">
      <alignment horizontal="center" wrapText="1"/>
    </xf>
    <xf numFmtId="0" fontId="13" fillId="30" borderId="0" xfId="0" applyFont="1" applyFill="1" applyBorder="1" applyAlignment="1">
      <alignment horizontal="center" vertical="center" wrapText="1"/>
    </xf>
    <xf numFmtId="0" fontId="49" fillId="0" borderId="22" xfId="0" applyFont="1" applyBorder="1" applyAlignment="1">
      <alignment horizontal="justify" vertical="center" wrapText="1"/>
    </xf>
    <xf numFmtId="0" fontId="13" fillId="0" borderId="0" xfId="0" applyFont="1" applyAlignment="1">
      <alignment horizontal="right" vertical="center" wrapText="1"/>
    </xf>
    <xf numFmtId="0" fontId="0" fillId="0" borderId="0" xfId="0" applyAlignment="1">
      <alignment vertical="center" wrapText="1"/>
    </xf>
    <xf numFmtId="0" fontId="6" fillId="0" borderId="14" xfId="0" applyFont="1" applyBorder="1" applyAlignment="1" applyProtection="1">
      <alignment vertical="center" wrapText="1"/>
      <protection locked="0"/>
    </xf>
    <xf numFmtId="0" fontId="6" fillId="0" borderId="28" xfId="0" applyFont="1" applyBorder="1" applyAlignment="1" applyProtection="1">
      <alignment vertical="center" wrapText="1"/>
      <protection locked="0"/>
    </xf>
    <xf numFmtId="0" fontId="0" fillId="0" borderId="28" xfId="0" applyBorder="1" applyAlignment="1" applyProtection="1">
      <alignment vertical="center" wrapText="1"/>
      <protection locked="0"/>
    </xf>
    <xf numFmtId="0" fontId="0" fillId="0" borderId="29" xfId="0" applyBorder="1" applyAlignment="1" applyProtection="1">
      <alignment vertical="center" wrapText="1"/>
      <protection locked="0"/>
    </xf>
    <xf numFmtId="0" fontId="13" fillId="0" borderId="24" xfId="0" applyFont="1" applyBorder="1" applyAlignment="1">
      <alignment horizontal="right" vertical="center" wrapText="1"/>
    </xf>
    <xf numFmtId="0" fontId="2" fillId="27" borderId="0" xfId="0" applyFont="1" applyFill="1" applyAlignment="1">
      <alignment vertical="center" wrapText="1"/>
    </xf>
    <xf numFmtId="0" fontId="109" fillId="0" borderId="0" xfId="0" applyFont="1" applyAlignment="1">
      <alignment vertical="top" wrapText="1"/>
    </xf>
    <xf numFmtId="0" fontId="125" fillId="0" borderId="0" xfId="0" applyFont="1" applyAlignment="1">
      <alignment vertical="top" wrapText="1"/>
    </xf>
    <xf numFmtId="0" fontId="16" fillId="0" borderId="14" xfId="0" applyFont="1" applyBorder="1" applyAlignment="1" applyProtection="1">
      <alignment vertical="center" wrapText="1"/>
      <protection locked="0"/>
    </xf>
    <xf numFmtId="0" fontId="49" fillId="0" borderId="0" xfId="39" quotePrefix="1" applyFont="1" applyAlignment="1">
      <alignment horizontal="left" vertical="center" wrapText="1"/>
    </xf>
    <xf numFmtId="0" fontId="20" fillId="27" borderId="0" xfId="39" applyFont="1" applyFill="1" applyAlignment="1">
      <alignment vertical="center" wrapText="1"/>
    </xf>
    <xf numFmtId="0" fontId="16" fillId="0" borderId="0" xfId="39" applyFont="1" applyAlignment="1">
      <alignment vertical="center" wrapText="1"/>
    </xf>
    <xf numFmtId="0" fontId="13" fillId="44" borderId="12" xfId="39" applyFont="1" applyFill="1" applyBorder="1" applyAlignment="1">
      <alignment horizontal="center" vertical="center" wrapText="1"/>
    </xf>
    <xf numFmtId="0" fontId="0" fillId="44" borderId="12" xfId="0" applyFill="1" applyBorder="1" applyAlignment="1">
      <alignment vertical="center" wrapText="1"/>
    </xf>
    <xf numFmtId="0" fontId="13" fillId="45" borderId="12" xfId="39" applyFont="1" applyFill="1" applyBorder="1" applyAlignment="1">
      <alignment horizontal="center" vertical="center" wrapText="1"/>
    </xf>
    <xf numFmtId="0" fontId="0" fillId="45" borderId="12" xfId="0" applyFill="1" applyBorder="1" applyAlignment="1">
      <alignment vertical="center" wrapText="1"/>
    </xf>
    <xf numFmtId="0" fontId="13" fillId="46" borderId="12" xfId="39" applyFont="1" applyFill="1" applyBorder="1" applyAlignment="1">
      <alignment horizontal="center" vertical="center" wrapText="1"/>
    </xf>
    <xf numFmtId="0" fontId="0" fillId="46" borderId="12" xfId="0" applyFill="1" applyBorder="1" applyAlignment="1">
      <alignment vertical="center" wrapText="1"/>
    </xf>
    <xf numFmtId="0" fontId="13" fillId="47" borderId="12" xfId="39" applyFont="1" applyFill="1" applyBorder="1" applyAlignment="1">
      <alignment horizontal="center" vertical="center" wrapText="1"/>
    </xf>
    <xf numFmtId="0" fontId="0" fillId="47" borderId="12" xfId="0" applyFill="1" applyBorder="1" applyAlignment="1">
      <alignment vertical="center" wrapText="1"/>
    </xf>
    <xf numFmtId="0" fontId="13" fillId="48" borderId="12" xfId="39" applyFont="1" applyFill="1" applyBorder="1" applyAlignment="1">
      <alignment horizontal="center" vertical="center" wrapText="1"/>
    </xf>
    <xf numFmtId="0" fontId="0" fillId="48" borderId="12" xfId="0" applyFill="1" applyBorder="1" applyAlignment="1">
      <alignment vertical="center" wrapText="1"/>
    </xf>
    <xf numFmtId="0" fontId="146" fillId="0" borderId="0" xfId="0" applyFont="1" applyBorder="1" applyAlignment="1" applyProtection="1">
      <alignment horizontal="center" vertical="center" wrapText="1"/>
    </xf>
    <xf numFmtId="0" fontId="0" fillId="0" borderId="0" xfId="0" applyBorder="1" applyAlignment="1">
      <alignment horizontal="center" wrapText="1"/>
    </xf>
    <xf numFmtId="0" fontId="6" fillId="0" borderId="0" xfId="39" applyFont="1" applyAlignment="1">
      <alignment vertical="center" wrapText="1"/>
    </xf>
    <xf numFmtId="0" fontId="16" fillId="0" borderId="0" xfId="39" applyAlignment="1">
      <alignment vertical="center" wrapText="1"/>
    </xf>
    <xf numFmtId="0" fontId="13" fillId="24" borderId="12" xfId="39" applyFont="1" applyFill="1" applyBorder="1" applyAlignment="1">
      <alignment horizontal="center" vertical="center" wrapText="1"/>
    </xf>
    <xf numFmtId="0" fontId="20" fillId="27" borderId="0" xfId="39" applyFont="1" applyFill="1" applyBorder="1" applyAlignment="1">
      <alignment vertical="center" wrapText="1"/>
    </xf>
    <xf numFmtId="0" fontId="16" fillId="0" borderId="0" xfId="39" applyFont="1" applyBorder="1" applyAlignment="1">
      <alignment vertical="center" wrapText="1"/>
    </xf>
    <xf numFmtId="0" fontId="8" fillId="26" borderId="0" xfId="0" applyFont="1" applyFill="1" applyBorder="1" applyAlignment="1" applyProtection="1">
      <alignment horizontal="center" vertical="center" wrapText="1"/>
      <protection hidden="1"/>
    </xf>
    <xf numFmtId="0" fontId="40" fillId="24" borderId="12" xfId="0" applyFont="1" applyFill="1" applyBorder="1" applyAlignment="1">
      <alignment horizontal="center" vertical="center" wrapText="1"/>
    </xf>
    <xf numFmtId="0" fontId="40" fillId="30" borderId="12" xfId="0" applyFont="1" applyFill="1" applyBorder="1" applyAlignment="1">
      <alignment horizontal="center" vertical="center"/>
    </xf>
    <xf numFmtId="0" fontId="19" fillId="24" borderId="13" xfId="0" applyFont="1" applyFill="1" applyBorder="1" applyAlignment="1">
      <alignment horizontal="center" vertical="center" wrapText="1"/>
    </xf>
    <xf numFmtId="0" fontId="19" fillId="24" borderId="31" xfId="0" applyFont="1" applyFill="1" applyBorder="1" applyAlignment="1">
      <alignment horizontal="center" vertical="center" wrapText="1"/>
    </xf>
    <xf numFmtId="0" fontId="19" fillId="24" borderId="11" xfId="0" applyFont="1" applyFill="1" applyBorder="1" applyAlignment="1">
      <alignment horizontal="center" vertical="center" wrapText="1"/>
    </xf>
    <xf numFmtId="0" fontId="19" fillId="24" borderId="14" xfId="0" applyFont="1" applyFill="1" applyBorder="1" applyAlignment="1">
      <alignment horizontal="center" vertical="center" wrapText="1"/>
    </xf>
    <xf numFmtId="0" fontId="19" fillId="24" borderId="28" xfId="0" applyFont="1" applyFill="1" applyBorder="1" applyAlignment="1">
      <alignment horizontal="center" vertical="center" wrapText="1"/>
    </xf>
    <xf numFmtId="0" fontId="19" fillId="24" borderId="29" xfId="0" applyFont="1" applyFill="1" applyBorder="1" applyAlignment="1">
      <alignment horizontal="center" vertical="center" wrapText="1"/>
    </xf>
    <xf numFmtId="0" fontId="40" fillId="24" borderId="14" xfId="0" applyFont="1" applyFill="1" applyBorder="1" applyAlignment="1">
      <alignment horizontal="center" vertical="center" wrapText="1"/>
    </xf>
    <xf numFmtId="0" fontId="40" fillId="24" borderId="29" xfId="0" applyFont="1" applyFill="1" applyBorder="1" applyAlignment="1">
      <alignment horizontal="center" vertical="center" wrapText="1"/>
    </xf>
    <xf numFmtId="0" fontId="19" fillId="0" borderId="12" xfId="0" applyFont="1" applyBorder="1" applyAlignment="1" applyProtection="1">
      <alignment horizontal="center" vertical="center" wrapText="1"/>
      <protection locked="0"/>
    </xf>
    <xf numFmtId="0" fontId="19" fillId="0" borderId="12" xfId="0" applyFont="1" applyBorder="1" applyAlignment="1" applyProtection="1">
      <alignment vertical="center" wrapText="1"/>
      <protection locked="0"/>
    </xf>
    <xf numFmtId="0" fontId="15" fillId="24" borderId="12" xfId="0" applyFont="1" applyFill="1" applyBorder="1" applyAlignment="1">
      <alignment horizontal="center" vertical="center" wrapText="1"/>
    </xf>
    <xf numFmtId="0" fontId="15" fillId="30" borderId="12" xfId="0" applyFont="1" applyFill="1" applyBorder="1" applyAlignment="1">
      <alignment horizontal="center" vertical="center"/>
    </xf>
    <xf numFmtId="10" fontId="19" fillId="24" borderId="14" xfId="0" applyNumberFormat="1" applyFont="1" applyFill="1" applyBorder="1" applyAlignment="1">
      <alignment horizontal="center" vertical="center" wrapText="1"/>
    </xf>
    <xf numFmtId="10" fontId="19" fillId="24" borderId="29" xfId="0" applyNumberFormat="1" applyFont="1" applyFill="1" applyBorder="1" applyAlignment="1">
      <alignment horizontal="center" vertical="center" wrapText="1"/>
    </xf>
    <xf numFmtId="0" fontId="19" fillId="24" borderId="12" xfId="0" applyFont="1" applyFill="1" applyBorder="1" applyAlignment="1">
      <alignment horizontal="center" vertical="center" wrapText="1"/>
    </xf>
    <xf numFmtId="0" fontId="19" fillId="0" borderId="12" xfId="0" applyFont="1" applyBorder="1" applyAlignment="1">
      <alignment vertical="center" wrapText="1"/>
    </xf>
    <xf numFmtId="0" fontId="20" fillId="27" borderId="0" xfId="0" applyFont="1" applyFill="1" applyAlignment="1">
      <alignment horizontal="left" vertical="center" wrapText="1"/>
    </xf>
    <xf numFmtId="0" fontId="16" fillId="0" borderId="12" xfId="0" applyFont="1" applyBorder="1" applyAlignment="1" applyProtection="1">
      <alignment horizontal="center" vertical="center" wrapText="1"/>
      <protection locked="0"/>
    </xf>
    <xf numFmtId="0" fontId="40" fillId="24" borderId="20" xfId="0" applyFont="1" applyFill="1" applyBorder="1" applyAlignment="1">
      <alignment horizontal="center" vertical="center" wrapText="1"/>
    </xf>
    <xf numFmtId="0" fontId="40" fillId="24" borderId="21" xfId="0" applyFont="1" applyFill="1" applyBorder="1" applyAlignment="1">
      <alignment horizontal="center" vertical="center" wrapText="1"/>
    </xf>
    <xf numFmtId="0" fontId="19" fillId="51" borderId="12" xfId="0" applyFont="1" applyFill="1" applyBorder="1" applyAlignment="1" applyProtection="1">
      <alignment horizontal="center" vertical="center" wrapText="1"/>
      <protection locked="0" hidden="1"/>
    </xf>
    <xf numFmtId="0" fontId="19" fillId="51" borderId="12" xfId="0" applyFont="1" applyFill="1" applyBorder="1" applyAlignment="1" applyProtection="1">
      <alignment vertical="center" wrapText="1"/>
      <protection locked="0" hidden="1"/>
    </xf>
    <xf numFmtId="0" fontId="19" fillId="51" borderId="14" xfId="0" applyFont="1" applyFill="1" applyBorder="1" applyAlignment="1" applyProtection="1">
      <alignment horizontal="center" vertical="center" wrapText="1"/>
      <protection locked="0" hidden="1"/>
    </xf>
    <xf numFmtId="0" fontId="19" fillId="51" borderId="29" xfId="0" applyFont="1" applyFill="1" applyBorder="1" applyAlignment="1" applyProtection="1">
      <alignment horizontal="center" vertical="center" wrapText="1"/>
      <protection locked="0" hidden="1"/>
    </xf>
    <xf numFmtId="0" fontId="6" fillId="0" borderId="10" xfId="0" applyFont="1" applyBorder="1" applyAlignment="1">
      <alignment horizontal="left" vertical="center" wrapText="1"/>
    </xf>
    <xf numFmtId="0" fontId="146" fillId="0" borderId="22" xfId="0" applyFont="1" applyBorder="1" applyAlignment="1" applyProtection="1">
      <alignment horizontal="center" vertical="center" wrapText="1"/>
    </xf>
    <xf numFmtId="0" fontId="7" fillId="0" borderId="22" xfId="0" applyFont="1" applyBorder="1" applyAlignment="1" applyProtection="1">
      <alignment horizontal="center" wrapText="1"/>
    </xf>
    <xf numFmtId="0" fontId="17" fillId="24" borderId="11" xfId="0" applyFont="1" applyFill="1" applyBorder="1" applyAlignment="1">
      <alignment horizontal="center" vertical="center" wrapText="1"/>
    </xf>
    <xf numFmtId="0" fontId="17" fillId="24" borderId="31" xfId="0" applyFont="1" applyFill="1" applyBorder="1" applyAlignment="1">
      <alignment horizontal="center" vertical="center" wrapText="1"/>
    </xf>
    <xf numFmtId="0" fontId="15" fillId="49" borderId="12" xfId="0" applyFont="1" applyFill="1" applyBorder="1" applyAlignment="1">
      <alignment horizontal="center" vertical="center" wrapText="1"/>
    </xf>
    <xf numFmtId="0" fontId="0" fillId="49" borderId="12" xfId="0" applyFill="1" applyBorder="1" applyAlignment="1">
      <alignment vertical="center" wrapText="1"/>
    </xf>
    <xf numFmtId="0" fontId="20" fillId="27" borderId="0" xfId="0" applyFont="1" applyFill="1" applyAlignment="1">
      <alignment vertical="center" wrapText="1"/>
    </xf>
    <xf numFmtId="0" fontId="22" fillId="0" borderId="0" xfId="0" applyFont="1" applyAlignment="1">
      <alignment wrapText="1"/>
    </xf>
    <xf numFmtId="0" fontId="0" fillId="0" borderId="0" xfId="0" applyAlignment="1">
      <alignment wrapText="1"/>
    </xf>
    <xf numFmtId="0" fontId="6" fillId="24" borderId="12" xfId="0" applyFont="1" applyFill="1" applyBorder="1" applyAlignment="1">
      <alignment horizontal="center" vertical="center" wrapText="1"/>
    </xf>
    <xf numFmtId="0" fontId="0" fillId="24" borderId="12" xfId="0" applyFill="1" applyBorder="1" applyAlignment="1">
      <alignment horizontal="center" vertical="center" wrapText="1"/>
    </xf>
    <xf numFmtId="0" fontId="14" fillId="24" borderId="12" xfId="0" applyFont="1" applyFill="1" applyBorder="1" applyAlignment="1">
      <alignment horizontal="center" vertical="center" wrapText="1"/>
    </xf>
    <xf numFmtId="0" fontId="13" fillId="49" borderId="20" xfId="0" applyFont="1" applyFill="1" applyBorder="1" applyAlignment="1" applyProtection="1">
      <alignment horizontal="center" vertical="center" wrapText="1"/>
    </xf>
    <xf numFmtId="0" fontId="13" fillId="49" borderId="10" xfId="0" applyFont="1" applyFill="1" applyBorder="1" applyAlignment="1" applyProtection="1">
      <alignment horizontal="center" vertical="center" wrapText="1"/>
    </xf>
    <xf numFmtId="0" fontId="13" fillId="49" borderId="21" xfId="0" applyFont="1" applyFill="1" applyBorder="1" applyAlignment="1" applyProtection="1">
      <alignment horizontal="center" vertical="center" wrapText="1"/>
    </xf>
    <xf numFmtId="0" fontId="0" fillId="0" borderId="25" xfId="0" applyBorder="1" applyAlignment="1" applyProtection="1">
      <alignment horizontal="center" vertical="center" wrapText="1"/>
    </xf>
    <xf numFmtId="0" fontId="0" fillId="0" borderId="22"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21" xfId="0" applyBorder="1" applyAlignment="1" applyProtection="1">
      <alignment horizontal="center" vertical="center" wrapText="1"/>
    </xf>
    <xf numFmtId="0" fontId="13" fillId="49" borderId="12" xfId="0" applyFont="1" applyFill="1" applyBorder="1" applyAlignment="1" applyProtection="1">
      <alignment horizontal="center" vertical="center" wrapText="1"/>
    </xf>
    <xf numFmtId="0" fontId="13" fillId="49" borderId="14" xfId="0" applyFont="1" applyFill="1" applyBorder="1" applyAlignment="1" applyProtection="1">
      <alignment horizontal="center" vertical="center" wrapText="1"/>
    </xf>
    <xf numFmtId="0" fontId="16" fillId="0" borderId="12" xfId="0" applyFont="1"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2" xfId="0" applyBorder="1" applyAlignment="1" applyProtection="1">
      <alignment wrapText="1"/>
      <protection locked="0"/>
    </xf>
    <xf numFmtId="0" fontId="0" fillId="24" borderId="11" xfId="0" applyFill="1" applyBorder="1" applyAlignment="1">
      <alignment horizontal="center" vertical="center" wrapText="1"/>
    </xf>
    <xf numFmtId="0" fontId="2" fillId="49" borderId="14" xfId="0" applyFont="1" applyFill="1" applyBorder="1" applyAlignment="1" applyProtection="1">
      <alignment horizontal="center" vertical="center" wrapText="1"/>
    </xf>
    <xf numFmtId="0" fontId="0" fillId="49" borderId="28" xfId="0" applyFill="1" applyBorder="1" applyAlignment="1" applyProtection="1">
      <alignment horizontal="center" vertical="center" wrapText="1"/>
    </xf>
    <xf numFmtId="0" fontId="0" fillId="49" borderId="29" xfId="0" applyFill="1" applyBorder="1" applyAlignment="1" applyProtection="1">
      <alignment horizontal="center" vertical="center" wrapText="1"/>
    </xf>
    <xf numFmtId="0" fontId="0" fillId="0" borderId="0" xfId="0" applyAlignment="1" applyProtection="1">
      <alignment vertical="center" wrapText="1"/>
      <protection hidden="1"/>
    </xf>
    <xf numFmtId="0" fontId="16" fillId="24" borderId="12" xfId="0" applyFont="1" applyFill="1" applyBorder="1" applyAlignment="1">
      <alignment horizontal="center" vertical="center" wrapText="1"/>
    </xf>
    <xf numFmtId="0" fontId="16" fillId="0" borderId="0" xfId="0" applyFont="1" applyAlignment="1">
      <alignment wrapText="1"/>
    </xf>
    <xf numFmtId="0" fontId="0" fillId="0" borderId="0" xfId="0" applyAlignment="1">
      <alignment horizontal="center" wrapText="1"/>
    </xf>
    <xf numFmtId="0" fontId="6" fillId="0" borderId="22" xfId="0" applyFont="1" applyBorder="1" applyAlignment="1">
      <alignment vertical="center" wrapText="1"/>
    </xf>
    <xf numFmtId="0" fontId="0" fillId="0" borderId="22" xfId="0" applyBorder="1" applyAlignment="1">
      <alignment vertical="center" wrapText="1"/>
    </xf>
    <xf numFmtId="0" fontId="0" fillId="0" borderId="28" xfId="0" applyBorder="1" applyAlignment="1" applyProtection="1">
      <alignment wrapText="1"/>
      <protection locked="0"/>
    </xf>
    <xf numFmtId="0" fontId="0" fillId="0" borderId="29" xfId="0" applyBorder="1" applyAlignment="1" applyProtection="1">
      <alignment wrapText="1"/>
      <protection locked="0"/>
    </xf>
    <xf numFmtId="0" fontId="13" fillId="49" borderId="12" xfId="0" applyFont="1" applyFill="1" applyBorder="1" applyAlignment="1">
      <alignment horizontal="center" vertical="center" wrapText="1"/>
    </xf>
    <xf numFmtId="0" fontId="15" fillId="30" borderId="14" xfId="0" applyFont="1" applyFill="1" applyBorder="1" applyAlignment="1">
      <alignment horizontal="center" vertical="center" wrapText="1"/>
    </xf>
    <xf numFmtId="0" fontId="0" fillId="0" borderId="28" xfId="0" applyBorder="1" applyAlignment="1">
      <alignment vertical="center" wrapText="1"/>
    </xf>
    <xf numFmtId="0" fontId="0" fillId="0" borderId="29" xfId="0" applyBorder="1" applyAlignment="1">
      <alignment vertical="center" wrapText="1"/>
    </xf>
    <xf numFmtId="0" fontId="6" fillId="0" borderId="10" xfId="0" applyFont="1" applyBorder="1" applyAlignment="1">
      <alignment vertical="center" wrapText="1"/>
    </xf>
    <xf numFmtId="0" fontId="0" fillId="0" borderId="10" xfId="0" applyBorder="1" applyAlignment="1">
      <alignment vertical="center" wrapText="1"/>
    </xf>
    <xf numFmtId="0" fontId="0" fillId="0" borderId="12" xfId="0" applyBorder="1" applyAlignment="1">
      <alignment horizontal="center" vertical="center" wrapText="1"/>
    </xf>
    <xf numFmtId="0" fontId="17" fillId="0" borderId="12" xfId="0" applyFont="1" applyBorder="1" applyAlignment="1">
      <alignment horizontal="center" vertical="center" wrapText="1"/>
    </xf>
    <xf numFmtId="0" fontId="14" fillId="24" borderId="13" xfId="0" applyFont="1" applyFill="1" applyBorder="1" applyAlignment="1">
      <alignment horizontal="center" vertical="center" wrapText="1"/>
    </xf>
    <xf numFmtId="0" fontId="0" fillId="0" borderId="11" xfId="0" applyBorder="1" applyAlignment="1">
      <alignment horizontal="center" vertical="center" wrapText="1"/>
    </xf>
    <xf numFmtId="0" fontId="6" fillId="24" borderId="13" xfId="0" applyFont="1" applyFill="1" applyBorder="1" applyAlignment="1">
      <alignment horizontal="center" vertical="center" wrapText="1"/>
    </xf>
    <xf numFmtId="0" fontId="6" fillId="0" borderId="11" xfId="0" applyFont="1" applyBorder="1" applyAlignment="1">
      <alignment horizontal="center" vertical="center" wrapText="1"/>
    </xf>
    <xf numFmtId="0" fontId="0" fillId="0" borderId="22" xfId="0" applyBorder="1" applyAlignment="1">
      <alignment horizontal="center" wrapText="1"/>
    </xf>
    <xf numFmtId="0" fontId="142" fillId="34" borderId="20" xfId="40" applyFont="1" applyFill="1" applyBorder="1" applyAlignment="1" applyProtection="1">
      <alignment horizontal="center" vertical="center" wrapText="1"/>
      <protection hidden="1"/>
    </xf>
    <xf numFmtId="0" fontId="90" fillId="0" borderId="10" xfId="0" applyFont="1" applyBorder="1" applyAlignment="1">
      <alignment horizontal="center" vertical="center" wrapText="1"/>
    </xf>
    <xf numFmtId="0" fontId="90" fillId="0" borderId="21" xfId="0" applyFont="1" applyBorder="1" applyAlignment="1">
      <alignment horizontal="center" vertical="center" wrapText="1"/>
    </xf>
    <xf numFmtId="0" fontId="0" fillId="29" borderId="12" xfId="0" applyFill="1"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92" fillId="34" borderId="14" xfId="40" applyFont="1" applyFill="1" applyBorder="1" applyAlignment="1" applyProtection="1">
      <alignment horizontal="center" vertical="center" wrapText="1"/>
      <protection hidden="1"/>
    </xf>
    <xf numFmtId="0" fontId="0" fillId="0" borderId="28" xfId="0" applyBorder="1" applyAlignment="1">
      <alignment horizontal="center" vertical="center" wrapText="1"/>
    </xf>
    <xf numFmtId="0" fontId="0" fillId="0" borderId="29" xfId="0" applyBorder="1" applyAlignment="1">
      <alignment horizontal="center" vertical="center" wrapText="1"/>
    </xf>
    <xf numFmtId="10" fontId="96" fillId="34" borderId="14" xfId="40" applyNumberFormat="1" applyFont="1" applyFill="1" applyBorder="1" applyAlignment="1" applyProtection="1">
      <alignment horizontal="center" vertical="center" wrapText="1"/>
      <protection hidden="1"/>
    </xf>
    <xf numFmtId="10" fontId="89" fillId="34" borderId="14" xfId="40" applyNumberFormat="1" applyFont="1" applyFill="1" applyBorder="1" applyAlignment="1" applyProtection="1">
      <alignment horizontal="center" vertical="center" wrapText="1"/>
      <protection hidden="1"/>
    </xf>
    <xf numFmtId="0" fontId="89" fillId="34" borderId="29" xfId="40" applyFont="1" applyFill="1" applyBorder="1" applyAlignment="1" applyProtection="1">
      <alignment vertical="center" wrapText="1"/>
      <protection hidden="1"/>
    </xf>
    <xf numFmtId="10" fontId="147" fillId="41" borderId="23" xfId="40" applyNumberFormat="1" applyFont="1" applyFill="1" applyBorder="1" applyAlignment="1" applyProtection="1">
      <alignment horizontal="center" vertical="center" wrapText="1"/>
      <protection hidden="1"/>
    </xf>
    <xf numFmtId="0" fontId="147" fillId="41" borderId="23" xfId="40" applyFont="1" applyFill="1" applyBorder="1" applyAlignment="1" applyProtection="1">
      <alignment horizontal="center" vertical="center"/>
      <protection hidden="1"/>
    </xf>
    <xf numFmtId="0" fontId="147" fillId="42" borderId="14" xfId="40" applyFont="1" applyFill="1" applyBorder="1" applyAlignment="1" applyProtection="1">
      <alignment horizontal="center" vertical="center" wrapText="1"/>
      <protection hidden="1"/>
    </xf>
    <xf numFmtId="0" fontId="147" fillId="42" borderId="29" xfId="40" applyFont="1" applyFill="1" applyBorder="1" applyAlignment="1" applyProtection="1">
      <alignment horizontal="center" vertical="center" wrapText="1"/>
      <protection hidden="1"/>
    </xf>
    <xf numFmtId="0" fontId="95" fillId="34" borderId="10" xfId="40" applyFont="1" applyFill="1" applyBorder="1" applyAlignment="1" applyProtection="1">
      <alignment horizontal="left" vertical="center" wrapText="1"/>
      <protection hidden="1"/>
    </xf>
    <xf numFmtId="0" fontId="95" fillId="34" borderId="21" xfId="40" applyFont="1" applyFill="1" applyBorder="1" applyAlignment="1" applyProtection="1">
      <alignment horizontal="left" vertical="center" wrapText="1"/>
      <protection hidden="1"/>
    </xf>
    <xf numFmtId="0" fontId="94" fillId="34" borderId="0" xfId="40" applyFont="1" applyFill="1" applyBorder="1" applyAlignment="1" applyProtection="1">
      <alignment horizontal="center" wrapText="1"/>
      <protection hidden="1"/>
    </xf>
    <xf numFmtId="0" fontId="94" fillId="34" borderId="22" xfId="40" applyFont="1" applyFill="1" applyBorder="1" applyAlignment="1" applyProtection="1">
      <alignment horizontal="center" wrapText="1"/>
      <protection hidden="1"/>
    </xf>
    <xf numFmtId="0" fontId="94" fillId="34" borderId="17" xfId="40" applyFont="1" applyFill="1" applyBorder="1" applyAlignment="1" applyProtection="1">
      <alignment horizontal="center" wrapText="1"/>
      <protection hidden="1"/>
    </xf>
    <xf numFmtId="0" fontId="91" fillId="33" borderId="14" xfId="40" applyFont="1" applyFill="1" applyBorder="1" applyAlignment="1" applyProtection="1">
      <alignment horizontal="center" vertical="center" wrapText="1"/>
      <protection hidden="1"/>
    </xf>
    <xf numFmtId="0" fontId="97" fillId="33" borderId="0" xfId="40" applyFont="1" applyFill="1" applyBorder="1" applyAlignment="1" applyProtection="1">
      <alignment horizontal="center" wrapText="1"/>
      <protection hidden="1"/>
    </xf>
    <xf numFmtId="0" fontId="94" fillId="33" borderId="0" xfId="40" applyFont="1" applyFill="1" applyBorder="1" applyAlignment="1" applyProtection="1">
      <alignment horizontal="center" wrapText="1"/>
      <protection hidden="1"/>
    </xf>
    <xf numFmtId="0" fontId="134" fillId="34" borderId="14" xfId="40" applyFont="1" applyFill="1" applyBorder="1" applyAlignment="1" applyProtection="1">
      <alignment horizontal="left" vertical="center" wrapText="1" indent="3"/>
      <protection hidden="1"/>
    </xf>
    <xf numFmtId="0" fontId="134" fillId="34" borderId="28" xfId="40" applyFont="1" applyFill="1" applyBorder="1" applyAlignment="1" applyProtection="1">
      <alignment horizontal="left" vertical="center" wrapText="1" indent="3"/>
      <protection hidden="1"/>
    </xf>
    <xf numFmtId="0" fontId="102" fillId="34" borderId="28" xfId="40" applyFont="1" applyFill="1" applyBorder="1" applyAlignment="1" applyProtection="1">
      <alignment horizontal="left" vertical="center" wrapText="1" indent="3"/>
      <protection hidden="1"/>
    </xf>
    <xf numFmtId="0" fontId="102" fillId="34" borderId="29" xfId="40" applyFont="1" applyFill="1" applyBorder="1" applyAlignment="1" applyProtection="1">
      <alignment horizontal="left" vertical="center" wrapText="1" indent="3"/>
      <protection hidden="1"/>
    </xf>
    <xf numFmtId="0" fontId="91" fillId="34" borderId="20" xfId="40" applyFont="1" applyFill="1" applyBorder="1" applyAlignment="1" applyProtection="1">
      <alignment horizontal="center" vertical="center" wrapText="1"/>
      <protection hidden="1"/>
    </xf>
    <xf numFmtId="0" fontId="83" fillId="34" borderId="10" xfId="40" applyFill="1" applyBorder="1" applyAlignment="1" applyProtection="1">
      <alignment horizontal="center" vertical="center" wrapText="1"/>
      <protection hidden="1"/>
    </xf>
    <xf numFmtId="0" fontId="83" fillId="34" borderId="21" xfId="40" applyFill="1" applyBorder="1" applyAlignment="1" applyProtection="1">
      <alignment horizontal="center" vertical="center" wrapText="1"/>
      <protection hidden="1"/>
    </xf>
    <xf numFmtId="10" fontId="89" fillId="33" borderId="18" xfId="40" applyNumberFormat="1" applyFont="1" applyFill="1" applyBorder="1" applyAlignment="1" applyProtection="1">
      <alignment horizontal="center" vertical="center" wrapText="1"/>
      <protection hidden="1"/>
    </xf>
    <xf numFmtId="10" fontId="96" fillId="33" borderId="18" xfId="40" applyNumberFormat="1" applyFont="1" applyFill="1" applyBorder="1" applyAlignment="1" applyProtection="1">
      <alignment vertical="center"/>
      <protection hidden="1"/>
    </xf>
    <xf numFmtId="0" fontId="95" fillId="33" borderId="25" xfId="40" applyFont="1" applyFill="1" applyBorder="1" applyAlignment="1" applyProtection="1">
      <alignment horizontal="left" vertical="top" wrapText="1"/>
      <protection hidden="1"/>
    </xf>
    <xf numFmtId="0" fontId="95" fillId="33" borderId="22" xfId="40" applyFont="1" applyFill="1" applyBorder="1" applyAlignment="1" applyProtection="1">
      <alignment horizontal="left" vertical="top" wrapText="1"/>
      <protection hidden="1"/>
    </xf>
    <xf numFmtId="0" fontId="95" fillId="33" borderId="20" xfId="40" applyFont="1" applyFill="1" applyBorder="1" applyAlignment="1" applyProtection="1">
      <alignment horizontal="left" vertical="top" wrapText="1"/>
      <protection hidden="1"/>
    </xf>
    <xf numFmtId="0" fontId="95" fillId="33" borderId="10" xfId="40" applyFont="1" applyFill="1" applyBorder="1" applyAlignment="1" applyProtection="1">
      <alignment horizontal="left" vertical="top" wrapText="1"/>
      <protection hidden="1"/>
    </xf>
    <xf numFmtId="0" fontId="95" fillId="33" borderId="21" xfId="40" applyFont="1" applyFill="1" applyBorder="1" applyAlignment="1" applyProtection="1">
      <alignment horizontal="left" vertical="top" wrapText="1"/>
      <protection hidden="1"/>
    </xf>
    <xf numFmtId="0" fontId="94" fillId="33" borderId="22" xfId="40" applyFont="1" applyFill="1" applyBorder="1" applyAlignment="1" applyProtection="1">
      <alignment horizontal="center" wrapText="1"/>
      <protection hidden="1"/>
    </xf>
    <xf numFmtId="0" fontId="94" fillId="33" borderId="17" xfId="40" applyFont="1" applyFill="1" applyBorder="1" applyAlignment="1" applyProtection="1">
      <alignment horizontal="center" wrapText="1"/>
      <protection hidden="1"/>
    </xf>
    <xf numFmtId="0" fontId="86" fillId="33" borderId="22" xfId="40" applyFont="1" applyFill="1" applyBorder="1" applyAlignment="1" applyProtection="1">
      <alignment horizontal="center" wrapText="1"/>
      <protection hidden="1"/>
    </xf>
    <xf numFmtId="10" fontId="147" fillId="41" borderId="18" xfId="40" applyNumberFormat="1" applyFont="1" applyFill="1" applyBorder="1" applyAlignment="1" applyProtection="1">
      <alignment horizontal="center" vertical="center" wrapText="1"/>
      <protection hidden="1"/>
    </xf>
    <xf numFmtId="0" fontId="147" fillId="41" borderId="18" xfId="40" applyFont="1" applyFill="1" applyBorder="1" applyAlignment="1" applyProtection="1">
      <alignment horizontal="center" vertical="center"/>
      <protection hidden="1"/>
    </xf>
    <xf numFmtId="0" fontId="147" fillId="57" borderId="32" xfId="40" applyFont="1" applyFill="1" applyBorder="1" applyAlignment="1" applyProtection="1">
      <alignment horizontal="center" vertical="center" wrapText="1"/>
      <protection hidden="1"/>
    </xf>
    <xf numFmtId="0" fontId="147" fillId="57" borderId="33" xfId="40" applyFont="1" applyFill="1" applyBorder="1" applyAlignment="1" applyProtection="1">
      <alignment horizontal="center" vertical="center" wrapText="1"/>
      <protection hidden="1"/>
    </xf>
    <xf numFmtId="0" fontId="99" fillId="33" borderId="14" xfId="40" applyFont="1" applyFill="1" applyBorder="1" applyAlignment="1" applyProtection="1">
      <alignment horizontal="center" vertical="center" wrapText="1"/>
      <protection hidden="1"/>
    </xf>
    <xf numFmtId="0" fontId="0" fillId="0" borderId="28" xfId="0" applyBorder="1" applyAlignment="1">
      <alignment horizontal="center" wrapText="1"/>
    </xf>
    <xf numFmtId="0" fontId="0" fillId="0" borderId="29" xfId="0" applyBorder="1" applyAlignment="1">
      <alignment horizontal="center" wrapText="1"/>
    </xf>
    <xf numFmtId="0" fontId="147" fillId="57" borderId="14" xfId="40" applyFont="1" applyFill="1" applyBorder="1" applyAlignment="1" applyProtection="1">
      <alignment horizontal="center" vertical="center" wrapText="1"/>
      <protection hidden="1"/>
    </xf>
    <xf numFmtId="0" fontId="148" fillId="57" borderId="28" xfId="0" applyFont="1" applyFill="1" applyBorder="1" applyAlignment="1">
      <alignment horizontal="center" vertical="center" wrapText="1"/>
    </xf>
    <xf numFmtId="0" fontId="148" fillId="57" borderId="29" xfId="0" applyFont="1" applyFill="1" applyBorder="1" applyAlignment="1">
      <alignment horizontal="center" vertical="center" wrapText="1"/>
    </xf>
    <xf numFmtId="0" fontId="103" fillId="41" borderId="0" xfId="40" applyFont="1" applyFill="1" applyAlignment="1" applyProtection="1">
      <alignment horizontal="right" vertical="center" wrapText="1"/>
      <protection hidden="1"/>
    </xf>
    <xf numFmtId="0" fontId="92" fillId="33" borderId="34" xfId="40" applyFont="1" applyFill="1" applyBorder="1" applyAlignment="1" applyProtection="1">
      <alignment horizontal="center" vertical="center" wrapText="1"/>
      <protection hidden="1"/>
    </xf>
    <xf numFmtId="0" fontId="0" fillId="0" borderId="36" xfId="0" applyBorder="1" applyAlignment="1">
      <alignment horizontal="center" wrapText="1"/>
    </xf>
    <xf numFmtId="0" fontId="0" fillId="0" borderId="19" xfId="0" applyBorder="1" applyAlignment="1">
      <alignment horizontal="center" wrapText="1"/>
    </xf>
    <xf numFmtId="10" fontId="89" fillId="33" borderId="23" xfId="40" applyNumberFormat="1" applyFont="1" applyFill="1" applyBorder="1" applyAlignment="1" applyProtection="1">
      <alignment horizontal="center" vertical="center" wrapText="1"/>
      <protection hidden="1"/>
    </xf>
    <xf numFmtId="0" fontId="96" fillId="33" borderId="23" xfId="40" applyFont="1" applyFill="1" applyBorder="1" applyAlignment="1" applyProtection="1">
      <alignment vertical="center"/>
      <protection hidden="1"/>
    </xf>
    <xf numFmtId="0" fontId="95" fillId="36" borderId="10" xfId="40" applyFont="1" applyFill="1" applyBorder="1" applyAlignment="1" applyProtection="1">
      <alignment horizontal="left" vertical="center" wrapText="1"/>
      <protection hidden="1"/>
    </xf>
    <xf numFmtId="0" fontId="95" fillId="36" borderId="21" xfId="40" applyFont="1" applyFill="1" applyBorder="1" applyAlignment="1" applyProtection="1">
      <alignment horizontal="left" vertical="center" wrapText="1"/>
      <protection hidden="1"/>
    </xf>
    <xf numFmtId="0" fontId="94" fillId="58" borderId="13" xfId="40" applyFont="1" applyFill="1" applyBorder="1" applyAlignment="1" applyProtection="1">
      <alignment horizontal="center" vertical="center" textRotation="90" wrapText="1"/>
      <protection hidden="1"/>
    </xf>
    <xf numFmtId="0" fontId="94" fillId="58" borderId="11" xfId="40" applyFont="1" applyFill="1" applyBorder="1" applyAlignment="1" applyProtection="1">
      <alignment horizontal="center" vertical="center" textRotation="90" wrapText="1"/>
      <protection hidden="1"/>
    </xf>
    <xf numFmtId="0" fontId="147" fillId="57" borderId="34" xfId="40" applyFont="1" applyFill="1" applyBorder="1" applyAlignment="1" applyProtection="1">
      <alignment horizontal="center" vertical="center" wrapText="1"/>
      <protection hidden="1"/>
    </xf>
    <xf numFmtId="0" fontId="147" fillId="57" borderId="19" xfId="40" applyFont="1" applyFill="1" applyBorder="1" applyAlignment="1" applyProtection="1">
      <alignment horizontal="center" vertical="center" wrapText="1"/>
      <protection hidden="1"/>
    </xf>
    <xf numFmtId="0" fontId="92" fillId="33" borderId="32" xfId="40" applyFont="1" applyFill="1" applyBorder="1" applyAlignment="1" applyProtection="1">
      <alignment horizontal="center" vertical="center" wrapText="1"/>
      <protection hidden="1"/>
    </xf>
    <xf numFmtId="0" fontId="0" fillId="0" borderId="35" xfId="0" applyBorder="1" applyAlignment="1">
      <alignment horizontal="center" wrapText="1"/>
    </xf>
    <xf numFmtId="0" fontId="0" fillId="0" borderId="33" xfId="0" applyBorder="1" applyAlignment="1">
      <alignment horizontal="center" wrapText="1"/>
    </xf>
    <xf numFmtId="10" fontId="147" fillId="42" borderId="12" xfId="40" applyNumberFormat="1" applyFont="1" applyFill="1" applyBorder="1" applyAlignment="1" applyProtection="1">
      <alignment horizontal="center" vertical="center" wrapText="1"/>
      <protection hidden="1"/>
    </xf>
    <xf numFmtId="0" fontId="147" fillId="42" borderId="12" xfId="40" applyFont="1" applyFill="1" applyBorder="1" applyAlignment="1" applyProtection="1">
      <alignment horizontal="center" vertical="center"/>
      <protection hidden="1"/>
    </xf>
    <xf numFmtId="0" fontId="91" fillId="34" borderId="25" xfId="40" applyFont="1" applyFill="1" applyBorder="1" applyAlignment="1" applyProtection="1">
      <alignment horizontal="center" vertical="center" wrapText="1"/>
      <protection hidden="1"/>
    </xf>
    <xf numFmtId="0" fontId="0" fillId="0" borderId="17" xfId="0" applyBorder="1" applyAlignment="1">
      <alignment horizontal="center" vertical="center" wrapText="1"/>
    </xf>
    <xf numFmtId="0" fontId="96" fillId="34" borderId="29" xfId="40" applyFont="1" applyFill="1" applyBorder="1" applyAlignment="1" applyProtection="1">
      <alignment vertical="center" wrapText="1"/>
      <protection hidden="1"/>
    </xf>
    <xf numFmtId="0" fontId="91" fillId="34" borderId="12" xfId="40" applyFont="1" applyFill="1" applyBorder="1" applyAlignment="1" applyProtection="1">
      <alignment horizontal="center" textRotation="90" wrapText="1"/>
      <protection hidden="1"/>
    </xf>
    <xf numFmtId="0" fontId="103" fillId="61" borderId="0" xfId="40" applyFont="1" applyFill="1" applyAlignment="1" applyProtection="1">
      <alignment vertical="center" wrapText="1"/>
      <protection hidden="1"/>
    </xf>
    <xf numFmtId="0" fontId="83" fillId="0" borderId="0" xfId="40" applyAlignment="1" applyProtection="1">
      <alignment wrapText="1"/>
      <protection hidden="1"/>
    </xf>
    <xf numFmtId="0" fontId="91" fillId="34" borderId="14" xfId="40" applyFont="1" applyFill="1" applyBorder="1" applyAlignment="1" applyProtection="1">
      <alignment horizontal="center" vertical="center" wrapText="1"/>
      <protection hidden="1"/>
    </xf>
    <xf numFmtId="0" fontId="156" fillId="30" borderId="0" xfId="40" applyFont="1" applyFill="1" applyAlignment="1" applyProtection="1">
      <alignment horizontal="center" vertical="center" wrapText="1"/>
      <protection hidden="1"/>
    </xf>
    <xf numFmtId="0" fontId="148" fillId="42" borderId="28" xfId="0" applyFont="1" applyFill="1" applyBorder="1" applyAlignment="1">
      <alignment horizontal="center" vertical="center" wrapText="1"/>
    </xf>
    <xf numFmtId="0" fontId="148" fillId="42" borderId="29" xfId="0" applyFont="1" applyFill="1" applyBorder="1" applyAlignment="1">
      <alignment horizontal="center" vertical="center" wrapText="1"/>
    </xf>
    <xf numFmtId="0" fontId="91" fillId="36" borderId="14" xfId="40" applyFont="1" applyFill="1" applyBorder="1" applyAlignment="1" applyProtection="1">
      <alignment horizontal="center" vertical="center" wrapText="1"/>
      <protection hidden="1"/>
    </xf>
    <xf numFmtId="0" fontId="98" fillId="51" borderId="0" xfId="40" applyFont="1" applyFill="1" applyBorder="1" applyAlignment="1" applyProtection="1">
      <alignment horizontal="justify" vertical="center" wrapText="1"/>
      <protection hidden="1"/>
    </xf>
    <xf numFmtId="0" fontId="98" fillId="51" borderId="0" xfId="40" applyFont="1" applyFill="1" applyBorder="1" applyAlignment="1" applyProtection="1">
      <alignment horizontal="justify" wrapText="1"/>
      <protection hidden="1"/>
    </xf>
    <xf numFmtId="0" fontId="147" fillId="60" borderId="14" xfId="40" applyFont="1" applyFill="1" applyBorder="1" applyAlignment="1" applyProtection="1">
      <alignment horizontal="center" vertical="center" wrapText="1"/>
      <protection hidden="1"/>
    </xf>
    <xf numFmtId="0" fontId="148" fillId="60" borderId="28" xfId="0" applyFont="1" applyFill="1" applyBorder="1" applyAlignment="1">
      <alignment horizontal="center" vertical="center" wrapText="1"/>
    </xf>
    <xf numFmtId="0" fontId="148" fillId="60" borderId="29" xfId="0" applyFont="1" applyFill="1" applyBorder="1" applyAlignment="1">
      <alignment horizontal="center" vertical="center" wrapText="1"/>
    </xf>
    <xf numFmtId="0" fontId="92" fillId="36" borderId="14" xfId="40" applyFont="1" applyFill="1" applyBorder="1" applyAlignment="1" applyProtection="1">
      <alignment horizontal="center" vertical="center" wrapText="1"/>
      <protection hidden="1"/>
    </xf>
    <xf numFmtId="2" fontId="147" fillId="60" borderId="12" xfId="40" applyNumberFormat="1" applyFont="1" applyFill="1" applyBorder="1" applyAlignment="1" applyProtection="1">
      <alignment horizontal="center" vertical="center" wrapText="1"/>
      <protection hidden="1"/>
    </xf>
    <xf numFmtId="2" fontId="147" fillId="60" borderId="12" xfId="40" applyNumberFormat="1" applyFont="1" applyFill="1" applyBorder="1" applyAlignment="1" applyProtection="1">
      <alignment horizontal="center" vertical="center"/>
      <protection hidden="1"/>
    </xf>
    <xf numFmtId="0" fontId="117" fillId="34" borderId="20" xfId="40" applyFont="1" applyFill="1" applyBorder="1" applyAlignment="1" applyProtection="1">
      <alignment horizontal="center" vertical="center" wrapText="1"/>
      <protection hidden="1"/>
    </xf>
    <xf numFmtId="0" fontId="15" fillId="0" borderId="10" xfId="0" applyFont="1" applyBorder="1" applyAlignment="1">
      <alignment horizontal="center" vertical="center" wrapText="1"/>
    </xf>
    <xf numFmtId="0" fontId="15" fillId="0" borderId="21" xfId="0" applyFont="1" applyBorder="1" applyAlignment="1">
      <alignment horizontal="center" vertical="center" wrapText="1"/>
    </xf>
    <xf numFmtId="0" fontId="94" fillId="36" borderId="22" xfId="40" applyFont="1" applyFill="1" applyBorder="1" applyAlignment="1" applyProtection="1">
      <alignment horizontal="center" wrapText="1"/>
      <protection hidden="1"/>
    </xf>
    <xf numFmtId="0" fontId="94" fillId="36" borderId="17" xfId="40" applyFont="1" applyFill="1" applyBorder="1" applyAlignment="1" applyProtection="1">
      <alignment horizontal="center" wrapText="1"/>
      <protection hidden="1"/>
    </xf>
    <xf numFmtId="0" fontId="103" fillId="42" borderId="0" xfId="40" applyFont="1" applyFill="1" applyAlignment="1" applyProtection="1">
      <alignment horizontal="right" vertical="center" wrapText="1"/>
      <protection hidden="1"/>
    </xf>
    <xf numFmtId="0" fontId="103" fillId="43" borderId="0" xfId="40" applyFont="1" applyFill="1" applyAlignment="1" applyProtection="1">
      <alignment horizontal="right" vertical="center" wrapText="1"/>
      <protection hidden="1"/>
    </xf>
    <xf numFmtId="0" fontId="94" fillId="36" borderId="0" xfId="40" applyFont="1" applyFill="1" applyBorder="1" applyAlignment="1" applyProtection="1">
      <alignment horizontal="center" wrapText="1"/>
      <protection hidden="1"/>
    </xf>
    <xf numFmtId="2" fontId="96" fillId="36" borderId="14" xfId="40" applyNumberFormat="1" applyFont="1" applyFill="1" applyBorder="1" applyAlignment="1" applyProtection="1">
      <alignment horizontal="center" vertical="center" wrapText="1"/>
      <protection hidden="1"/>
    </xf>
    <xf numFmtId="0" fontId="96" fillId="36" borderId="29" xfId="40" applyFont="1" applyFill="1" applyBorder="1" applyAlignment="1" applyProtection="1">
      <alignment vertical="center" wrapText="1"/>
      <protection hidden="1"/>
    </xf>
    <xf numFmtId="0" fontId="95" fillId="36" borderId="22" xfId="40" applyFont="1" applyFill="1" applyBorder="1" applyAlignment="1" applyProtection="1">
      <alignment horizontal="left" wrapText="1"/>
      <protection hidden="1"/>
    </xf>
    <xf numFmtId="0" fontId="50" fillId="0" borderId="22" xfId="0" applyFont="1" applyBorder="1" applyAlignment="1">
      <alignment horizontal="left" wrapText="1"/>
    </xf>
    <xf numFmtId="0" fontId="155" fillId="36" borderId="20" xfId="40" applyFont="1" applyFill="1" applyBorder="1" applyAlignment="1" applyProtection="1">
      <alignment horizontal="center" vertical="center" wrapText="1"/>
      <protection hidden="1"/>
    </xf>
    <xf numFmtId="0" fontId="90" fillId="0" borderId="10" xfId="0" applyFont="1" applyBorder="1" applyAlignment="1" applyProtection="1">
      <alignment horizontal="center" vertical="center" wrapText="1"/>
      <protection hidden="1"/>
    </xf>
    <xf numFmtId="0" fontId="90" fillId="0" borderId="21" xfId="0" applyFont="1" applyBorder="1" applyAlignment="1" applyProtection="1">
      <alignment horizontal="center" vertical="center" wrapText="1"/>
      <protection hidden="1"/>
    </xf>
    <xf numFmtId="0" fontId="90" fillId="0" borderId="25" xfId="0" applyFont="1" applyBorder="1" applyAlignment="1" applyProtection="1">
      <alignment horizontal="center" vertical="center" wrapText="1"/>
      <protection hidden="1"/>
    </xf>
    <xf numFmtId="0" fontId="90" fillId="0" borderId="22" xfId="0" applyFont="1" applyBorder="1" applyAlignment="1" applyProtection="1">
      <alignment horizontal="center" vertical="center" wrapText="1"/>
      <protection hidden="1"/>
    </xf>
    <xf numFmtId="0" fontId="90" fillId="0" borderId="17" xfId="0" applyFont="1" applyBorder="1" applyAlignment="1" applyProtection="1">
      <alignment horizontal="center" vertical="center" wrapText="1"/>
      <protection hidden="1"/>
    </xf>
    <xf numFmtId="0" fontId="91" fillId="36" borderId="22" xfId="40" applyFont="1" applyFill="1" applyBorder="1" applyAlignment="1" applyProtection="1">
      <alignment horizontal="center" wrapText="1"/>
      <protection hidden="1"/>
    </xf>
    <xf numFmtId="0" fontId="83" fillId="36" borderId="22" xfId="40" applyFill="1" applyBorder="1" applyAlignment="1" applyProtection="1">
      <alignment horizontal="center" wrapText="1"/>
      <protection hidden="1"/>
    </xf>
    <xf numFmtId="0" fontId="147" fillId="60" borderId="29" xfId="40" applyFont="1" applyFill="1" applyBorder="1" applyAlignment="1" applyProtection="1">
      <alignment horizontal="center" vertical="center" wrapText="1"/>
      <protection hidden="1"/>
    </xf>
    <xf numFmtId="0" fontId="151" fillId="32" borderId="14" xfId="40" applyFont="1" applyFill="1" applyBorder="1" applyAlignment="1" applyProtection="1">
      <alignment horizontal="left" vertical="center" wrapText="1"/>
      <protection hidden="1"/>
    </xf>
    <xf numFmtId="0" fontId="134" fillId="32" borderId="28" xfId="40" applyFont="1" applyFill="1" applyBorder="1" applyAlignment="1" applyProtection="1">
      <alignment horizontal="left" vertical="center" wrapText="1"/>
      <protection hidden="1"/>
    </xf>
    <xf numFmtId="0" fontId="102" fillId="0" borderId="28" xfId="40" applyFont="1" applyBorder="1" applyAlignment="1" applyProtection="1">
      <alignment horizontal="left" wrapText="1"/>
      <protection hidden="1"/>
    </xf>
    <xf numFmtId="0" fontId="102" fillId="0" borderId="29" xfId="40" applyFont="1" applyBorder="1" applyAlignment="1" applyProtection="1">
      <alignment horizontal="left" wrapText="1"/>
      <protection hidden="1"/>
    </xf>
    <xf numFmtId="10" fontId="89" fillId="32" borderId="32" xfId="40" applyNumberFormat="1" applyFont="1" applyFill="1" applyBorder="1" applyAlignment="1" applyProtection="1">
      <alignment horizontal="center" vertical="center" wrapText="1"/>
      <protection hidden="1"/>
    </xf>
    <xf numFmtId="10" fontId="89" fillId="32" borderId="33" xfId="40" applyNumberFormat="1" applyFont="1" applyFill="1" applyBorder="1" applyAlignment="1" applyProtection="1">
      <alignment horizontal="center" vertical="center" wrapText="1"/>
      <protection hidden="1"/>
    </xf>
    <xf numFmtId="0" fontId="103" fillId="59" borderId="0" xfId="40" applyFont="1" applyFill="1" applyAlignment="1" applyProtection="1">
      <alignment vertical="center" wrapText="1"/>
      <protection hidden="1"/>
    </xf>
    <xf numFmtId="0" fontId="134" fillId="33" borderId="14" xfId="40" applyFont="1" applyFill="1" applyBorder="1" applyAlignment="1" applyProtection="1">
      <alignment horizontal="left" vertical="center" wrapText="1" indent="3"/>
      <protection hidden="1"/>
    </xf>
    <xf numFmtId="0" fontId="134" fillId="33" borderId="28" xfId="40" applyFont="1" applyFill="1" applyBorder="1" applyAlignment="1" applyProtection="1">
      <alignment horizontal="left" vertical="center" wrapText="1" indent="3"/>
      <protection hidden="1"/>
    </xf>
    <xf numFmtId="0" fontId="134" fillId="33" borderId="29" xfId="40" applyFont="1" applyFill="1" applyBorder="1" applyAlignment="1" applyProtection="1">
      <alignment horizontal="left" vertical="center" wrapText="1" indent="3"/>
      <protection hidden="1"/>
    </xf>
    <xf numFmtId="0" fontId="91" fillId="32" borderId="25" xfId="40" applyFont="1" applyFill="1" applyBorder="1" applyAlignment="1" applyProtection="1">
      <alignment horizontal="center" vertical="center" wrapText="1"/>
      <protection hidden="1"/>
    </xf>
    <xf numFmtId="0" fontId="91" fillId="32" borderId="17" xfId="40" applyFont="1" applyFill="1" applyBorder="1" applyAlignment="1" applyProtection="1">
      <alignment horizontal="center" vertical="center" wrapText="1"/>
      <protection hidden="1"/>
    </xf>
    <xf numFmtId="0" fontId="97" fillId="56" borderId="13" xfId="40" applyFont="1" applyFill="1" applyBorder="1" applyAlignment="1" applyProtection="1">
      <alignment horizontal="center" vertical="center" textRotation="90" wrapText="1"/>
      <protection hidden="1"/>
    </xf>
    <xf numFmtId="0" fontId="97" fillId="56" borderId="11" xfId="40" applyFont="1" applyFill="1" applyBorder="1" applyAlignment="1" applyProtection="1">
      <alignment horizontal="center" vertical="center" textRotation="90" wrapText="1"/>
      <protection hidden="1"/>
    </xf>
    <xf numFmtId="0" fontId="92" fillId="32" borderId="32" xfId="40" applyFont="1" applyFill="1" applyBorder="1" applyAlignment="1" applyProtection="1">
      <alignment horizontal="center" vertical="center" wrapText="1"/>
      <protection hidden="1"/>
    </xf>
    <xf numFmtId="0" fontId="91" fillId="32" borderId="20" xfId="40" applyFont="1" applyFill="1" applyBorder="1" applyAlignment="1" applyProtection="1">
      <alignment horizontal="center" vertical="center" wrapText="1"/>
      <protection hidden="1"/>
    </xf>
    <xf numFmtId="0" fontId="91" fillId="32" borderId="21" xfId="40" applyFont="1" applyFill="1" applyBorder="1" applyAlignment="1" applyProtection="1">
      <alignment horizontal="center" vertical="center" wrapText="1"/>
      <protection hidden="1"/>
    </xf>
    <xf numFmtId="0" fontId="91" fillId="32" borderId="14" xfId="40" applyFont="1" applyFill="1" applyBorder="1" applyAlignment="1" applyProtection="1">
      <alignment horizontal="center" vertical="center" wrapText="1"/>
      <protection hidden="1"/>
    </xf>
    <xf numFmtId="0" fontId="92" fillId="32" borderId="34" xfId="40" applyFont="1" applyFill="1" applyBorder="1" applyAlignment="1" applyProtection="1">
      <alignment horizontal="center" vertical="center" wrapText="1"/>
      <protection hidden="1"/>
    </xf>
    <xf numFmtId="0" fontId="110" fillId="50" borderId="14" xfId="40" applyFont="1" applyFill="1" applyBorder="1" applyAlignment="1" applyProtection="1">
      <alignment horizontal="right" vertical="center" wrapText="1"/>
      <protection hidden="1"/>
    </xf>
    <xf numFmtId="0" fontId="6" fillId="0" borderId="28" xfId="0" applyFont="1" applyBorder="1" applyAlignment="1">
      <alignment horizontal="right" wrapText="1"/>
    </xf>
    <xf numFmtId="0" fontId="147" fillId="40" borderId="14" xfId="40" applyFont="1" applyFill="1" applyBorder="1" applyAlignment="1" applyProtection="1">
      <alignment horizontal="center" vertical="center" wrapText="1"/>
      <protection hidden="1"/>
    </xf>
    <xf numFmtId="0" fontId="148" fillId="40" borderId="28" xfId="0" applyFont="1" applyFill="1" applyBorder="1" applyAlignment="1">
      <alignment horizontal="center" vertical="center" wrapText="1"/>
    </xf>
    <xf numFmtId="0" fontId="148" fillId="40" borderId="29" xfId="0" applyFont="1" applyFill="1" applyBorder="1" applyAlignment="1">
      <alignment horizontal="center" vertical="center" wrapText="1"/>
    </xf>
    <xf numFmtId="0" fontId="147" fillId="40" borderId="32" xfId="40" applyFont="1" applyFill="1" applyBorder="1" applyAlignment="1" applyProtection="1">
      <alignment horizontal="center" vertical="center" wrapText="1"/>
      <protection hidden="1"/>
    </xf>
    <xf numFmtId="0" fontId="147" fillId="40" borderId="33" xfId="40" applyFont="1" applyFill="1" applyBorder="1" applyAlignment="1">
      <alignment vertical="center" wrapText="1"/>
    </xf>
    <xf numFmtId="0" fontId="154" fillId="33" borderId="20" xfId="40" applyFont="1" applyFill="1" applyBorder="1" applyAlignment="1" applyProtection="1">
      <alignment horizontal="center" vertical="center" wrapText="1"/>
      <protection hidden="1"/>
    </xf>
    <xf numFmtId="0" fontId="6" fillId="0" borderId="10" xfId="0" applyFont="1" applyBorder="1" applyAlignment="1">
      <alignment horizontal="center" vertical="center" wrapText="1"/>
    </xf>
    <xf numFmtId="0" fontId="6" fillId="0" borderId="21" xfId="0" applyFont="1" applyBorder="1" applyAlignment="1">
      <alignment horizontal="center" vertical="center" wrapText="1"/>
    </xf>
    <xf numFmtId="0" fontId="95" fillId="33" borderId="25" xfId="40" applyFont="1" applyFill="1" applyBorder="1" applyAlignment="1" applyProtection="1">
      <alignment horizontal="left" vertical="center" wrapText="1"/>
      <protection hidden="1"/>
    </xf>
    <xf numFmtId="0" fontId="95" fillId="33" borderId="22" xfId="40" applyFont="1" applyFill="1" applyBorder="1" applyAlignment="1" applyProtection="1">
      <alignment horizontal="left" vertical="center" wrapText="1"/>
      <protection hidden="1"/>
    </xf>
    <xf numFmtId="0" fontId="94" fillId="58" borderId="13" xfId="40" quotePrefix="1" applyFont="1" applyFill="1" applyBorder="1" applyAlignment="1" applyProtection="1">
      <alignment horizontal="center" vertical="center" textRotation="90" wrapText="1"/>
      <protection hidden="1"/>
    </xf>
    <xf numFmtId="0" fontId="103" fillId="40" borderId="0" xfId="40" applyFont="1" applyFill="1" applyAlignment="1" applyProtection="1">
      <alignment horizontal="right" vertical="center" wrapText="1"/>
      <protection hidden="1"/>
    </xf>
    <xf numFmtId="2" fontId="89" fillId="32" borderId="34" xfId="40" applyNumberFormat="1" applyFont="1" applyFill="1" applyBorder="1" applyAlignment="1" applyProtection="1">
      <alignment horizontal="center" vertical="center" wrapText="1"/>
      <protection hidden="1"/>
    </xf>
    <xf numFmtId="2" fontId="89" fillId="32" borderId="19" xfId="40" applyNumberFormat="1" applyFont="1" applyFill="1" applyBorder="1" applyAlignment="1" applyProtection="1">
      <alignment horizontal="center" vertical="center" wrapText="1"/>
      <protection hidden="1"/>
    </xf>
    <xf numFmtId="0" fontId="95" fillId="33" borderId="20" xfId="40" applyFont="1" applyFill="1" applyBorder="1" applyAlignment="1" applyProtection="1">
      <alignment horizontal="left" vertical="center" wrapText="1"/>
      <protection hidden="1"/>
    </xf>
    <xf numFmtId="0" fontId="95" fillId="33" borderId="10" xfId="40" applyFont="1" applyFill="1" applyBorder="1" applyAlignment="1" applyProtection="1">
      <alignment horizontal="left" vertical="center"/>
      <protection hidden="1"/>
    </xf>
    <xf numFmtId="0" fontId="50" fillId="0" borderId="10" xfId="0" applyFont="1" applyBorder="1" applyAlignment="1">
      <alignment horizontal="left" vertical="center"/>
    </xf>
    <xf numFmtId="0" fontId="50" fillId="0" borderId="21" xfId="0" applyFont="1" applyBorder="1" applyAlignment="1">
      <alignment horizontal="left" vertical="center"/>
    </xf>
    <xf numFmtId="0" fontId="147" fillId="40" borderId="33" xfId="40" applyFont="1" applyFill="1" applyBorder="1" applyAlignment="1" applyProtection="1">
      <alignment horizontal="center" vertical="center" wrapText="1"/>
      <protection hidden="1"/>
    </xf>
    <xf numFmtId="0" fontId="103" fillId="57" borderId="0" xfId="40" applyFont="1" applyFill="1" applyAlignment="1" applyProtection="1">
      <alignment horizontal="left" vertical="center" wrapText="1"/>
      <protection hidden="1"/>
    </xf>
    <xf numFmtId="2" fontId="147" fillId="40" borderId="18" xfId="40" applyNumberFormat="1" applyFont="1" applyFill="1" applyBorder="1" applyAlignment="1" applyProtection="1">
      <alignment horizontal="center" vertical="center" wrapText="1"/>
      <protection hidden="1"/>
    </xf>
    <xf numFmtId="0" fontId="147" fillId="40" borderId="18" xfId="40" applyFont="1" applyFill="1" applyBorder="1" applyAlignment="1" applyProtection="1">
      <alignment horizontal="center" vertical="center"/>
      <protection hidden="1"/>
    </xf>
    <xf numFmtId="0" fontId="147" fillId="40" borderId="34" xfId="40" applyFont="1" applyFill="1" applyBorder="1" applyAlignment="1" applyProtection="1">
      <alignment horizontal="center" vertical="center" wrapText="1"/>
      <protection hidden="1"/>
    </xf>
    <xf numFmtId="0" fontId="147" fillId="40" borderId="19" xfId="40" applyFont="1" applyFill="1" applyBorder="1" applyAlignment="1" applyProtection="1">
      <alignment horizontal="center" vertical="center" wrapText="1"/>
      <protection hidden="1"/>
    </xf>
    <xf numFmtId="0" fontId="83" fillId="0" borderId="10" xfId="40" applyBorder="1" applyAlignment="1" applyProtection="1">
      <alignment horizontal="center" vertical="center" wrapText="1"/>
      <protection hidden="1"/>
    </xf>
    <xf numFmtId="0" fontId="83" fillId="0" borderId="28" xfId="40" applyBorder="1" applyAlignment="1" applyProtection="1">
      <alignment horizontal="left" wrapText="1"/>
      <protection hidden="1"/>
    </xf>
    <xf numFmtId="0" fontId="94" fillId="32" borderId="0" xfId="40" applyFont="1" applyFill="1" applyBorder="1" applyAlignment="1" applyProtection="1">
      <alignment horizontal="center" wrapText="1"/>
      <protection hidden="1"/>
    </xf>
    <xf numFmtId="10" fontId="147" fillId="40" borderId="23" xfId="40" applyNumberFormat="1" applyFont="1" applyFill="1" applyBorder="1" applyAlignment="1" applyProtection="1">
      <alignment horizontal="center" vertical="center" wrapText="1"/>
      <protection hidden="1"/>
    </xf>
    <xf numFmtId="0" fontId="147" fillId="40" borderId="23" xfId="40" applyFont="1" applyFill="1" applyBorder="1" applyAlignment="1" applyProtection="1">
      <alignment horizontal="center" vertical="center"/>
      <protection hidden="1"/>
    </xf>
    <xf numFmtId="2" fontId="97" fillId="32" borderId="22" xfId="40" applyNumberFormat="1" applyFont="1" applyFill="1" applyBorder="1" applyAlignment="1" applyProtection="1">
      <alignment horizontal="center" wrapText="1"/>
      <protection hidden="1"/>
    </xf>
    <xf numFmtId="0" fontId="94" fillId="0" borderId="17" xfId="40" applyFont="1" applyBorder="1" applyAlignment="1">
      <alignment horizontal="center" wrapText="1"/>
    </xf>
    <xf numFmtId="0" fontId="152" fillId="50" borderId="28" xfId="40" applyFont="1" applyFill="1" applyBorder="1" applyAlignment="1" applyProtection="1">
      <alignment horizontal="center" vertical="center" wrapText="1"/>
      <protection hidden="1"/>
    </xf>
    <xf numFmtId="0" fontId="153" fillId="50" borderId="29" xfId="40" applyFont="1" applyFill="1" applyBorder="1" applyProtection="1">
      <protection hidden="1"/>
    </xf>
    <xf numFmtId="0" fontId="83" fillId="32" borderId="10" xfId="40" applyFill="1" applyBorder="1" applyAlignment="1" applyProtection="1">
      <alignment horizontal="center" vertical="center" wrapText="1"/>
      <protection hidden="1"/>
    </xf>
    <xf numFmtId="0" fontId="83" fillId="32" borderId="21" xfId="40" applyFill="1" applyBorder="1" applyAlignment="1" applyProtection="1">
      <alignment horizontal="center" vertical="center" wrapText="1"/>
      <protection hidden="1"/>
    </xf>
    <xf numFmtId="0" fontId="147" fillId="40" borderId="19" xfId="40" applyFont="1" applyFill="1" applyBorder="1" applyAlignment="1">
      <alignment vertical="center" wrapText="1"/>
    </xf>
    <xf numFmtId="0" fontId="134" fillId="32" borderId="28" xfId="40" applyFont="1" applyFill="1" applyBorder="1" applyAlignment="1" applyProtection="1">
      <alignment horizontal="left" vertical="center" wrapText="1"/>
      <protection locked="0"/>
    </xf>
    <xf numFmtId="0" fontId="83" fillId="0" borderId="28" xfId="40" applyBorder="1" applyAlignment="1" applyProtection="1">
      <alignment horizontal="left" wrapText="1"/>
      <protection locked="0"/>
    </xf>
    <xf numFmtId="0" fontId="91" fillId="32" borderId="10" xfId="40" applyFont="1" applyFill="1" applyBorder="1" applyAlignment="1" applyProtection="1">
      <alignment horizontal="center" vertical="center" wrapText="1"/>
      <protection hidden="1"/>
    </xf>
    <xf numFmtId="0" fontId="149" fillId="38" borderId="0" xfId="40" applyFont="1" applyFill="1" applyAlignment="1" applyProtection="1">
      <alignment horizontal="left" vertical="center" wrapText="1"/>
      <protection hidden="1"/>
    </xf>
    <xf numFmtId="0" fontId="150" fillId="38" borderId="0" xfId="40" applyFont="1" applyFill="1" applyAlignment="1" applyProtection="1">
      <alignment horizontal="left" wrapText="1"/>
      <protection hidden="1"/>
    </xf>
    <xf numFmtId="0" fontId="103" fillId="40" borderId="0" xfId="40" applyFont="1" applyFill="1" applyAlignment="1" applyProtection="1">
      <alignment vertical="center" wrapText="1"/>
      <protection hidden="1"/>
    </xf>
    <xf numFmtId="0" fontId="106" fillId="40" borderId="0" xfId="40" applyFont="1" applyFill="1" applyAlignment="1" applyProtection="1">
      <alignment wrapText="1"/>
      <protection hidden="1"/>
    </xf>
    <xf numFmtId="0" fontId="134" fillId="32" borderId="14" xfId="40" applyFont="1" applyFill="1" applyBorder="1" applyAlignment="1" applyProtection="1">
      <alignment horizontal="left" vertical="center" wrapText="1"/>
      <protection hidden="1"/>
    </xf>
    <xf numFmtId="0" fontId="0" fillId="0" borderId="21" xfId="0" applyBorder="1" applyAlignment="1">
      <alignment horizontal="center" vertical="center" wrapText="1"/>
    </xf>
    <xf numFmtId="0" fontId="91" fillId="0" borderId="39" xfId="40" applyFont="1" applyFill="1" applyBorder="1" applyAlignment="1" applyProtection="1">
      <alignment horizontal="center" vertical="center" wrapText="1"/>
      <protection locked="0"/>
    </xf>
    <xf numFmtId="0" fontId="91" fillId="0" borderId="47" xfId="40" applyFont="1" applyFill="1" applyBorder="1" applyAlignment="1" applyProtection="1">
      <alignment horizontal="center" vertical="center" wrapText="1"/>
      <protection locked="0"/>
    </xf>
    <xf numFmtId="0" fontId="134" fillId="38" borderId="50" xfId="40" applyFont="1" applyFill="1" applyBorder="1" applyAlignment="1" applyProtection="1">
      <alignment horizontal="center" vertical="center" wrapText="1"/>
      <protection hidden="1"/>
    </xf>
    <xf numFmtId="0" fontId="134" fillId="38" borderId="51" xfId="40" applyFont="1" applyFill="1" applyBorder="1" applyAlignment="1" applyProtection="1">
      <alignment horizontal="center" vertical="center" wrapText="1"/>
      <protection hidden="1"/>
    </xf>
    <xf numFmtId="0" fontId="134" fillId="38" borderId="52" xfId="40" applyFont="1" applyFill="1" applyBorder="1" applyAlignment="1" applyProtection="1">
      <alignment horizontal="center" vertical="center" wrapText="1"/>
      <protection hidden="1"/>
    </xf>
    <xf numFmtId="0" fontId="59" fillId="38" borderId="39" xfId="40" applyFont="1" applyFill="1" applyBorder="1" applyAlignment="1" applyProtection="1">
      <alignment horizontal="center" vertical="center" wrapText="1"/>
      <protection hidden="1"/>
    </xf>
    <xf numFmtId="0" fontId="59" fillId="38" borderId="47" xfId="40" applyFont="1" applyFill="1" applyBorder="1" applyAlignment="1" applyProtection="1">
      <alignment horizontal="center" vertical="center" wrapText="1"/>
      <protection hidden="1"/>
    </xf>
    <xf numFmtId="0" fontId="98" fillId="38" borderId="0" xfId="40" applyFont="1" applyFill="1" applyBorder="1" applyAlignment="1" applyProtection="1">
      <alignment horizontal="left" vertical="center" wrapText="1"/>
      <protection hidden="1"/>
    </xf>
    <xf numFmtId="0" fontId="46" fillId="38" borderId="38" xfId="40" applyFont="1" applyFill="1" applyBorder="1" applyAlignment="1" applyProtection="1">
      <alignment horizontal="center" vertical="center" wrapText="1"/>
      <protection hidden="1"/>
    </xf>
    <xf numFmtId="0" fontId="117" fillId="38" borderId="38" xfId="40" applyFont="1" applyFill="1" applyBorder="1" applyAlignment="1" applyProtection="1">
      <alignment horizontal="center" vertical="center" wrapText="1"/>
      <protection hidden="1"/>
    </xf>
    <xf numFmtId="0" fontId="112" fillId="38" borderId="38" xfId="40" applyFont="1" applyFill="1" applyBorder="1" applyAlignment="1" applyProtection="1">
      <alignment horizontal="center" vertical="center" wrapText="1"/>
      <protection hidden="1"/>
    </xf>
    <xf numFmtId="0" fontId="157" fillId="38" borderId="38" xfId="40" applyFont="1" applyFill="1" applyBorder="1" applyAlignment="1" applyProtection="1">
      <alignment horizontal="center" vertical="center" wrapText="1"/>
      <protection hidden="1"/>
    </xf>
    <xf numFmtId="0" fontId="29" fillId="38" borderId="38" xfId="40" applyFont="1" applyFill="1" applyBorder="1" applyAlignment="1" applyProtection="1">
      <alignment horizontal="center" vertical="center" wrapText="1"/>
      <protection hidden="1"/>
    </xf>
    <xf numFmtId="0" fontId="96" fillId="38" borderId="38" xfId="40" applyFont="1" applyFill="1" applyBorder="1" applyAlignment="1" applyProtection="1">
      <alignment horizontal="center" vertical="center" wrapText="1"/>
      <protection hidden="1"/>
    </xf>
    <xf numFmtId="0" fontId="4" fillId="38" borderId="38" xfId="40" applyFont="1" applyFill="1" applyBorder="1" applyAlignment="1" applyProtection="1">
      <alignment horizontal="center" vertical="center" wrapText="1"/>
      <protection hidden="1"/>
    </xf>
    <xf numFmtId="0" fontId="3" fillId="0" borderId="12" xfId="0" applyFont="1" applyFill="1" applyBorder="1" applyAlignment="1">
      <alignment horizontal="center" vertical="center" wrapText="1"/>
    </xf>
    <xf numFmtId="0" fontId="3" fillId="0" borderId="12" xfId="0" applyFont="1" applyFill="1" applyBorder="1" applyAlignment="1">
      <alignment vertical="center" textRotation="90" wrapText="1"/>
    </xf>
    <xf numFmtId="0" fontId="5" fillId="0" borderId="12" xfId="0" applyFont="1" applyFill="1" applyBorder="1" applyAlignment="1">
      <alignment vertical="center" textRotation="90" wrapText="1"/>
    </xf>
    <xf numFmtId="0" fontId="27" fillId="0" borderId="28" xfId="0" quotePrefix="1" applyFont="1" applyFill="1" applyBorder="1" applyAlignment="1">
      <alignment vertical="center" wrapText="1"/>
    </xf>
    <xf numFmtId="0" fontId="5" fillId="0" borderId="28" xfId="0" applyFont="1" applyFill="1" applyBorder="1" applyAlignment="1">
      <alignment vertical="center" wrapText="1"/>
    </xf>
    <xf numFmtId="0" fontId="5" fillId="0" borderId="29" xfId="0" applyFont="1" applyFill="1" applyBorder="1" applyAlignment="1">
      <alignment vertical="center" wrapText="1"/>
    </xf>
    <xf numFmtId="0" fontId="2" fillId="0" borderId="0" xfId="0" applyFont="1" applyFill="1" applyAlignment="1">
      <alignment horizontal="center" vertical="center" wrapText="1"/>
    </xf>
    <xf numFmtId="0" fontId="5" fillId="0" borderId="0" xfId="0" applyFont="1" applyFill="1" applyAlignment="1">
      <alignment horizontal="center" vertical="center" wrapText="1"/>
    </xf>
    <xf numFmtId="0" fontId="158" fillId="0" borderId="14" xfId="0" applyFont="1" applyBorder="1" applyAlignment="1" applyProtection="1">
      <alignment horizontal="center" vertical="top" wrapText="1"/>
      <protection locked="0"/>
    </xf>
    <xf numFmtId="0" fontId="158" fillId="0" borderId="28" xfId="0" applyFont="1" applyBorder="1" applyAlignment="1" applyProtection="1">
      <alignment horizontal="center" vertical="top" wrapText="1"/>
      <protection locked="0"/>
    </xf>
    <xf numFmtId="0" fontId="158" fillId="0" borderId="29" xfId="0" applyFont="1" applyBorder="1" applyAlignment="1" applyProtection="1">
      <alignment horizontal="center" vertical="top" wrapText="1"/>
      <protection locked="0"/>
    </xf>
    <xf numFmtId="0" fontId="40" fillId="38" borderId="0" xfId="41" applyFont="1" applyFill="1" applyAlignment="1" applyProtection="1">
      <alignment horizontal="left" vertical="center" wrapText="1"/>
      <protection hidden="1"/>
    </xf>
    <xf numFmtId="0" fontId="158" fillId="0" borderId="12" xfId="0" applyFont="1" applyBorder="1" applyAlignment="1" applyProtection="1">
      <alignment horizontal="center" vertical="top" wrapText="1"/>
      <protection locked="0"/>
    </xf>
    <xf numFmtId="0" fontId="6" fillId="0" borderId="12" xfId="39" applyFont="1" applyBorder="1" applyAlignment="1" applyProtection="1">
      <alignment horizontal="center"/>
      <protection locked="0"/>
    </xf>
    <xf numFmtId="0" fontId="40" fillId="38" borderId="0" xfId="39" applyFont="1" applyFill="1" applyAlignment="1" applyProtection="1">
      <alignment horizontal="left" vertical="center" wrapText="1"/>
      <protection hidden="1"/>
    </xf>
    <xf numFmtId="0" fontId="134" fillId="0" borderId="14" xfId="0" applyFont="1" applyFill="1" applyBorder="1" applyAlignment="1" applyProtection="1">
      <alignment horizontal="center" vertical="center" wrapText="1"/>
      <protection locked="0"/>
    </xf>
    <xf numFmtId="0" fontId="134" fillId="0" borderId="29" xfId="0" applyFont="1" applyFill="1" applyBorder="1" applyAlignment="1" applyProtection="1">
      <alignment horizontal="center" vertical="center" wrapText="1"/>
      <protection locked="0"/>
    </xf>
    <xf numFmtId="0" fontId="15" fillId="0" borderId="12" xfId="39" applyFont="1" applyBorder="1" applyAlignment="1" applyProtection="1">
      <alignment horizontal="center" vertical="center"/>
      <protection locked="0"/>
    </xf>
    <xf numFmtId="0" fontId="15" fillId="30" borderId="12" xfId="39" applyFont="1" applyFill="1" applyBorder="1" applyAlignment="1" applyProtection="1">
      <alignment horizontal="center"/>
      <protection hidden="1"/>
    </xf>
    <xf numFmtId="0" fontId="113" fillId="0" borderId="12" xfId="39" applyFont="1" applyBorder="1" applyAlignment="1" applyProtection="1">
      <alignment horizontal="center"/>
      <protection locked="0"/>
    </xf>
    <xf numFmtId="0" fontId="133" fillId="53" borderId="12" xfId="0" applyFont="1" applyFill="1" applyBorder="1" applyAlignment="1">
      <alignment horizontal="center" vertical="center" wrapText="1"/>
    </xf>
    <xf numFmtId="0" fontId="40" fillId="30" borderId="12" xfId="39" applyFont="1" applyFill="1" applyBorder="1" applyAlignment="1" applyProtection="1">
      <alignment horizontal="center" vertical="center"/>
      <protection hidden="1"/>
    </xf>
    <xf numFmtId="0" fontId="15" fillId="0" borderId="12" xfId="0" applyFont="1" applyBorder="1" applyAlignment="1" applyProtection="1">
      <alignment horizontal="center" vertical="center" wrapText="1"/>
      <protection locked="0"/>
    </xf>
    <xf numFmtId="0" fontId="40" fillId="0" borderId="0" xfId="39" applyFont="1" applyAlignment="1" applyProtection="1">
      <alignment horizontal="left" vertical="top" wrapText="1"/>
      <protection hidden="1"/>
    </xf>
    <xf numFmtId="0" fontId="40" fillId="27" borderId="0" xfId="0" applyFont="1" applyFill="1" applyAlignment="1">
      <alignment vertical="center" wrapText="1"/>
    </xf>
    <xf numFmtId="0" fontId="19" fillId="0" borderId="0" xfId="0" applyFont="1" applyAlignment="1">
      <alignment wrapText="1"/>
    </xf>
    <xf numFmtId="0" fontId="144" fillId="38" borderId="0" xfId="0" applyFont="1" applyFill="1" applyAlignment="1">
      <alignment horizontal="left" wrapText="1"/>
    </xf>
    <xf numFmtId="0" fontId="40" fillId="30" borderId="14" xfId="39" applyFont="1" applyFill="1" applyBorder="1" applyAlignment="1" applyProtection="1">
      <alignment horizontal="center" vertical="center" wrapText="1"/>
      <protection hidden="1"/>
    </xf>
    <xf numFmtId="0" fontId="40" fillId="30" borderId="28" xfId="39" applyFont="1" applyFill="1" applyBorder="1" applyAlignment="1" applyProtection="1">
      <alignment horizontal="center" vertical="center" wrapText="1"/>
      <protection hidden="1"/>
    </xf>
    <xf numFmtId="0" fontId="40" fillId="30" borderId="29" xfId="39" applyFont="1" applyFill="1" applyBorder="1" applyAlignment="1" applyProtection="1">
      <alignment horizontal="center" vertical="center" wrapText="1"/>
      <protection hidden="1"/>
    </xf>
    <xf numFmtId="0" fontId="6" fillId="0" borderId="14" xfId="0" applyFont="1" applyBorder="1" applyAlignment="1" applyProtection="1">
      <alignment vertical="top" wrapText="1"/>
      <protection locked="0"/>
    </xf>
    <xf numFmtId="0" fontId="6" fillId="0" borderId="28" xfId="0" applyFont="1" applyBorder="1" applyAlignment="1" applyProtection="1">
      <alignment vertical="top" wrapText="1"/>
      <protection locked="0"/>
    </xf>
    <xf numFmtId="0" fontId="6" fillId="0" borderId="29" xfId="0" applyFont="1" applyBorder="1" applyAlignment="1" applyProtection="1">
      <alignment vertical="top" wrapText="1"/>
      <protection locked="0"/>
    </xf>
    <xf numFmtId="0" fontId="19" fillId="0" borderId="22" xfId="0" applyFont="1" applyBorder="1" applyAlignment="1">
      <alignment wrapText="1"/>
    </xf>
    <xf numFmtId="0" fontId="40" fillId="30" borderId="12" xfId="39" applyFont="1" applyFill="1" applyBorder="1" applyAlignment="1" applyProtection="1">
      <alignment horizontal="center"/>
      <protection hidden="1"/>
    </xf>
    <xf numFmtId="0" fontId="134" fillId="0" borderId="12" xfId="0" applyFont="1" applyFill="1" applyBorder="1" applyAlignment="1" applyProtection="1">
      <alignment horizontal="center" vertical="center" wrapText="1"/>
      <protection locked="0"/>
    </xf>
    <xf numFmtId="0" fontId="40" fillId="27" borderId="0" xfId="0" applyFont="1" applyFill="1" applyAlignment="1" applyProtection="1">
      <alignment vertical="center" wrapText="1"/>
    </xf>
    <xf numFmtId="0" fontId="0" fillId="0" borderId="24" xfId="0" applyBorder="1" applyAlignment="1">
      <alignment wrapText="1"/>
    </xf>
    <xf numFmtId="0" fontId="19" fillId="0" borderId="0" xfId="0" applyFont="1" applyAlignment="1">
      <alignment horizontal="left" vertical="center" wrapText="1"/>
    </xf>
    <xf numFmtId="0" fontId="19" fillId="0" borderId="0" xfId="0" applyFont="1" applyFill="1" applyAlignment="1" applyProtection="1">
      <alignment vertical="center" wrapText="1"/>
    </xf>
    <xf numFmtId="0" fontId="15" fillId="0" borderId="14" xfId="0" applyFont="1" applyBorder="1" applyAlignment="1" applyProtection="1">
      <alignment horizontal="center" vertical="center" wrapText="1"/>
      <protection locked="0"/>
    </xf>
    <xf numFmtId="0" fontId="15" fillId="0" borderId="29" xfId="0" applyFont="1" applyBorder="1" applyAlignment="1" applyProtection="1">
      <alignment horizontal="center" vertical="center" wrapText="1"/>
      <protection locked="0"/>
    </xf>
    <xf numFmtId="0" fontId="6" fillId="0" borderId="14" xfId="0" applyFont="1" applyBorder="1" applyAlignment="1" applyProtection="1">
      <alignment horizontal="left" vertical="top" wrapText="1"/>
      <protection locked="0"/>
    </xf>
    <xf numFmtId="0" fontId="6" fillId="0" borderId="28" xfId="0" applyFont="1" applyBorder="1" applyAlignment="1" applyProtection="1">
      <alignment horizontal="left" vertical="top" wrapText="1"/>
      <protection locked="0"/>
    </xf>
    <xf numFmtId="0" fontId="6" fillId="0" borderId="29" xfId="0" applyFont="1" applyBorder="1" applyAlignment="1" applyProtection="1">
      <alignment horizontal="left" vertical="top" wrapText="1"/>
      <protection locked="0"/>
    </xf>
    <xf numFmtId="0" fontId="6" fillId="0" borderId="0" xfId="0" applyFont="1" applyAlignment="1">
      <alignment vertical="center" wrapText="1"/>
    </xf>
    <xf numFmtId="0" fontId="6" fillId="0" borderId="0" xfId="0" applyFont="1" applyAlignment="1">
      <alignment wrapText="1"/>
    </xf>
    <xf numFmtId="0" fontId="131" fillId="0" borderId="12" xfId="39" applyFont="1" applyBorder="1" applyAlignment="1" applyProtection="1">
      <alignment horizontal="center" vertical="center"/>
      <protection locked="0"/>
    </xf>
    <xf numFmtId="0" fontId="40" fillId="30" borderId="14" xfId="39" applyFont="1" applyFill="1" applyBorder="1" applyAlignment="1" applyProtection="1">
      <alignment horizontal="center" vertical="center"/>
      <protection hidden="1"/>
    </xf>
    <xf numFmtId="0" fontId="40" fillId="30" borderId="28" xfId="39" applyFont="1" applyFill="1" applyBorder="1" applyAlignment="1" applyProtection="1">
      <alignment horizontal="center" vertical="center"/>
      <protection hidden="1"/>
    </xf>
    <xf numFmtId="0" fontId="40" fillId="30" borderId="29" xfId="39" applyFont="1" applyFill="1" applyBorder="1" applyAlignment="1" applyProtection="1">
      <alignment horizontal="center" vertical="center"/>
      <protection hidden="1"/>
    </xf>
    <xf numFmtId="0" fontId="92" fillId="0" borderId="14" xfId="0" applyFont="1" applyBorder="1" applyAlignment="1" applyProtection="1">
      <alignment horizontal="center" vertical="top" wrapText="1"/>
      <protection locked="0"/>
    </xf>
    <xf numFmtId="0" fontId="92" fillId="0" borderId="28" xfId="0" applyFont="1" applyBorder="1" applyAlignment="1" applyProtection="1">
      <alignment horizontal="center" vertical="top" wrapText="1"/>
      <protection locked="0"/>
    </xf>
    <xf numFmtId="0" fontId="92" fillId="0" borderId="29" xfId="0" applyFont="1" applyBorder="1" applyAlignment="1" applyProtection="1">
      <alignment horizontal="center" vertical="top" wrapText="1"/>
      <protection locked="0"/>
    </xf>
    <xf numFmtId="0" fontId="131" fillId="0" borderId="14" xfId="39" applyFont="1" applyBorder="1" applyAlignment="1" applyProtection="1">
      <alignment horizontal="center" vertical="center"/>
      <protection locked="0"/>
    </xf>
    <xf numFmtId="0" fontId="131" fillId="0" borderId="28" xfId="39" applyFont="1" applyBorder="1" applyAlignment="1" applyProtection="1">
      <alignment horizontal="center" vertical="center"/>
      <protection locked="0"/>
    </xf>
    <xf numFmtId="0" fontId="131" fillId="0" borderId="29" xfId="39"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120" fillId="0" borderId="43" xfId="42" applyFont="1" applyBorder="1" applyAlignment="1" applyProtection="1">
      <alignment horizontal="center" vertical="center" wrapText="1"/>
      <protection locked="0"/>
    </xf>
    <xf numFmtId="0" fontId="120" fillId="0" borderId="44" xfId="42" applyFont="1" applyBorder="1" applyAlignment="1" applyProtection="1">
      <alignment horizontal="center" vertical="center" wrapText="1"/>
      <protection locked="0"/>
    </xf>
    <xf numFmtId="0" fontId="120" fillId="0" borderId="53" xfId="42" applyFont="1" applyBorder="1" applyAlignment="1" applyProtection="1">
      <alignment horizontal="center" vertical="center" wrapText="1"/>
      <protection locked="0"/>
    </xf>
    <xf numFmtId="0" fontId="120" fillId="0" borderId="44" xfId="42" applyFont="1" applyBorder="1" applyAlignment="1" applyProtection="1">
      <alignment horizontal="left" vertical="top" wrapText="1"/>
      <protection locked="0"/>
    </xf>
    <xf numFmtId="0" fontId="120" fillId="0" borderId="53" xfId="42" applyFont="1" applyBorder="1" applyAlignment="1" applyProtection="1">
      <alignment horizontal="left" vertical="top" wrapText="1"/>
      <protection locked="0"/>
    </xf>
    <xf numFmtId="0" fontId="120" fillId="0" borderId="43" xfId="42" applyFont="1" applyBorder="1" applyAlignment="1" applyProtection="1">
      <alignment vertical="center" wrapText="1"/>
      <protection locked="0"/>
    </xf>
    <xf numFmtId="166" fontId="120" fillId="0" borderId="43" xfId="42" applyNumberFormat="1" applyFont="1" applyBorder="1" applyAlignment="1" applyProtection="1">
      <alignment horizontal="center" vertical="center" wrapText="1"/>
      <protection locked="0"/>
    </xf>
    <xf numFmtId="0" fontId="159" fillId="0" borderId="43" xfId="42" applyFont="1" applyBorder="1" applyAlignment="1" applyProtection="1">
      <alignment vertical="center" wrapText="1"/>
      <protection locked="0"/>
    </xf>
    <xf numFmtId="0" fontId="120" fillId="0" borderId="44" xfId="42" applyFont="1" applyBorder="1" applyAlignment="1" applyProtection="1">
      <alignment horizontal="left" vertical="center" wrapText="1"/>
      <protection locked="0"/>
    </xf>
    <xf numFmtId="0" fontId="120" fillId="0" borderId="53" xfId="42" applyFont="1" applyBorder="1" applyAlignment="1" applyProtection="1">
      <alignment horizontal="left" vertical="center" wrapText="1"/>
      <protection locked="0"/>
    </xf>
    <xf numFmtId="165" fontId="120" fillId="0" borderId="44" xfId="42" applyNumberFormat="1" applyFont="1" applyBorder="1" applyAlignment="1" applyProtection="1">
      <alignment horizontal="center" vertical="center" wrapText="1"/>
      <protection locked="0"/>
    </xf>
    <xf numFmtId="165" fontId="120" fillId="0" borderId="53" xfId="42" applyNumberFormat="1" applyFont="1" applyBorder="1" applyAlignment="1" applyProtection="1">
      <alignment horizontal="center" vertical="center" wrapText="1"/>
      <protection locked="0"/>
    </xf>
    <xf numFmtId="0" fontId="120" fillId="51" borderId="44" xfId="42" applyFont="1" applyFill="1" applyBorder="1" applyAlignment="1" applyProtection="1">
      <alignment horizontal="center" vertical="center" wrapText="1"/>
      <protection hidden="1"/>
    </xf>
    <xf numFmtId="0" fontId="120" fillId="51" borderId="53" xfId="42" applyFont="1" applyFill="1" applyBorder="1" applyAlignment="1" applyProtection="1">
      <alignment horizontal="center" vertical="center" wrapText="1"/>
      <protection hidden="1"/>
    </xf>
    <xf numFmtId="0" fontId="127" fillId="52" borderId="44" xfId="42" applyFont="1" applyFill="1" applyBorder="1" applyAlignment="1" applyProtection="1">
      <alignment horizontal="center" vertical="center" wrapText="1"/>
      <protection hidden="1"/>
    </xf>
    <xf numFmtId="0" fontId="83" fillId="52" borderId="53" xfId="42" applyFill="1" applyBorder="1" applyAlignment="1">
      <alignment horizontal="center" vertical="center" wrapText="1"/>
    </xf>
    <xf numFmtId="0" fontId="144" fillId="0" borderId="0" xfId="42" applyFont="1" applyAlignment="1" applyProtection="1">
      <alignment vertical="center" wrapText="1"/>
      <protection hidden="1"/>
    </xf>
    <xf numFmtId="0" fontId="20" fillId="0" borderId="0" xfId="42" applyFont="1" applyAlignment="1" applyProtection="1">
      <alignment vertical="center" wrapText="1"/>
      <protection hidden="1"/>
    </xf>
    <xf numFmtId="0" fontId="127" fillId="52" borderId="54" xfId="42" applyFont="1" applyFill="1" applyBorder="1" applyAlignment="1" applyProtection="1">
      <alignment horizontal="center" vertical="center" wrapText="1"/>
      <protection hidden="1"/>
    </xf>
    <xf numFmtId="0" fontId="83" fillId="52" borderId="55" xfId="42" applyFill="1" applyBorder="1" applyAlignment="1">
      <alignment horizontal="center" vertical="center" wrapText="1"/>
    </xf>
    <xf numFmtId="0" fontId="127" fillId="52" borderId="45" xfId="42" applyFont="1" applyFill="1" applyBorder="1" applyAlignment="1" applyProtection="1">
      <alignment horizontal="center" vertical="center" wrapText="1"/>
      <protection hidden="1"/>
    </xf>
    <xf numFmtId="0" fontId="83" fillId="52" borderId="56" xfId="42" applyFill="1" applyBorder="1" applyAlignment="1">
      <alignment horizontal="center" vertical="center" wrapText="1"/>
    </xf>
    <xf numFmtId="9" fontId="120" fillId="0" borderId="44" xfId="42" applyNumberFormat="1" applyFont="1" applyBorder="1" applyAlignment="1" applyProtection="1">
      <alignment horizontal="center" vertical="center" wrapText="1"/>
      <protection locked="0"/>
    </xf>
    <xf numFmtId="0" fontId="127" fillId="52" borderId="55" xfId="42" applyFont="1" applyFill="1" applyBorder="1" applyAlignment="1" applyProtection="1">
      <alignment horizontal="center" vertical="center" wrapText="1"/>
      <protection hidden="1"/>
    </xf>
    <xf numFmtId="0" fontId="0" fillId="0" borderId="57" xfId="0" applyBorder="1" applyAlignment="1">
      <alignment vertical="center" wrapText="1"/>
    </xf>
    <xf numFmtId="0" fontId="127" fillId="52" borderId="48" xfId="42" applyFont="1" applyFill="1" applyBorder="1" applyAlignment="1" applyProtection="1">
      <alignment horizontal="center" vertical="center" wrapText="1"/>
      <protection hidden="1"/>
    </xf>
    <xf numFmtId="0" fontId="0" fillId="0" borderId="49" xfId="0" applyBorder="1" applyAlignment="1">
      <alignment horizontal="center" vertical="center" wrapText="1"/>
    </xf>
    <xf numFmtId="0" fontId="0" fillId="0" borderId="42" xfId="0" applyBorder="1" applyAlignment="1">
      <alignment horizontal="center" vertical="center" wrapText="1"/>
    </xf>
    <xf numFmtId="0" fontId="0" fillId="0" borderId="53" xfId="0" applyBorder="1" applyAlignment="1">
      <alignment horizontal="center" vertical="center" wrapText="1"/>
    </xf>
    <xf numFmtId="0" fontId="160" fillId="0" borderId="0" xfId="42" applyFont="1" applyAlignment="1" applyProtection="1">
      <alignment vertical="center" wrapText="1"/>
      <protection hidden="1"/>
    </xf>
    <xf numFmtId="0" fontId="22" fillId="0" borderId="0" xfId="42" applyFont="1" applyAlignment="1" applyProtection="1">
      <alignment vertical="center" wrapText="1"/>
      <protection hidden="1"/>
    </xf>
    <xf numFmtId="0" fontId="91" fillId="52" borderId="53" xfId="42" applyFont="1" applyFill="1" applyBorder="1" applyAlignment="1">
      <alignment horizontal="center" vertical="center" wrapText="1"/>
    </xf>
    <xf numFmtId="0" fontId="91" fillId="52" borderId="55" xfId="42" applyFont="1" applyFill="1" applyBorder="1" applyAlignment="1">
      <alignment horizontal="center" vertical="center" wrapText="1"/>
    </xf>
    <xf numFmtId="0" fontId="127" fillId="52" borderId="53" xfId="42" applyFont="1" applyFill="1" applyBorder="1" applyAlignment="1" applyProtection="1">
      <alignment horizontal="center" vertical="center" wrapText="1"/>
      <protection hidden="1"/>
    </xf>
    <xf numFmtId="164" fontId="127" fillId="52" borderId="45" xfId="42" applyNumberFormat="1" applyFont="1" applyFill="1" applyBorder="1" applyAlignment="1" applyProtection="1">
      <alignment horizontal="center" vertical="center" wrapText="1"/>
      <protection hidden="1"/>
    </xf>
    <xf numFmtId="164" fontId="127" fillId="52" borderId="56" xfId="42" applyNumberFormat="1" applyFont="1" applyFill="1" applyBorder="1" applyAlignment="1" applyProtection="1">
      <alignment horizontal="center" vertical="center" wrapText="1"/>
      <protection hidden="1"/>
    </xf>
    <xf numFmtId="0" fontId="127" fillId="52" borderId="58" xfId="42" applyFont="1" applyFill="1" applyBorder="1" applyAlignment="1" applyProtection="1">
      <alignment horizontal="center" vertical="center" wrapText="1"/>
      <protection hidden="1"/>
    </xf>
    <xf numFmtId="0" fontId="127" fillId="52" borderId="57" xfId="42" applyFont="1" applyFill="1" applyBorder="1" applyAlignment="1" applyProtection="1">
      <alignment horizontal="center" vertical="center" wrapText="1"/>
      <protection hidden="1"/>
    </xf>
    <xf numFmtId="0" fontId="127" fillId="52" borderId="56" xfId="42" applyFont="1" applyFill="1" applyBorder="1" applyAlignment="1" applyProtection="1">
      <alignment horizontal="center" vertical="center" wrapText="1"/>
      <protection hidden="1"/>
    </xf>
    <xf numFmtId="0" fontId="123" fillId="0" borderId="48" xfId="42" applyFont="1" applyBorder="1" applyAlignment="1" applyProtection="1">
      <alignment horizontal="center" vertical="center" wrapText="1"/>
      <protection locked="0"/>
    </xf>
    <xf numFmtId="0" fontId="123" fillId="0" borderId="42" xfId="42" applyFont="1" applyBorder="1" applyAlignment="1" applyProtection="1">
      <alignment horizontal="center" vertical="center" wrapText="1"/>
      <protection locked="0"/>
    </xf>
    <xf numFmtId="0" fontId="120" fillId="0" borderId="48" xfId="42" applyFont="1" applyBorder="1" applyAlignment="1" applyProtection="1">
      <alignment horizontal="center" vertical="center" wrapText="1"/>
      <protection locked="0"/>
    </xf>
    <xf numFmtId="0" fontId="120" fillId="0" borderId="49" xfId="42" applyFont="1" applyBorder="1" applyAlignment="1" applyProtection="1">
      <alignment horizontal="center" vertical="center" wrapText="1"/>
      <protection locked="0"/>
    </xf>
    <xf numFmtId="0" fontId="120" fillId="0" borderId="42" xfId="42" applyFont="1" applyBorder="1" applyAlignment="1" applyProtection="1">
      <alignment horizontal="center" vertical="center" wrapText="1"/>
      <protection locked="0"/>
    </xf>
    <xf numFmtId="0" fontId="20" fillId="27" borderId="0" xfId="0" applyFont="1" applyFill="1" applyAlignment="1" applyProtection="1">
      <alignment vertical="center" wrapText="1"/>
    </xf>
    <xf numFmtId="0" fontId="22" fillId="0" borderId="0" xfId="0" applyFont="1" applyAlignment="1" applyProtection="1">
      <alignment wrapText="1"/>
    </xf>
    <xf numFmtId="0" fontId="5" fillId="25" borderId="14" xfId="0" applyFont="1" applyFill="1" applyBorder="1" applyAlignment="1" applyProtection="1">
      <alignment vertical="center" wrapText="1"/>
      <protection locked="0"/>
    </xf>
    <xf numFmtId="0" fontId="5" fillId="0" borderId="28" xfId="0" applyFont="1" applyBorder="1" applyAlignment="1" applyProtection="1">
      <alignment wrapText="1"/>
      <protection locked="0"/>
    </xf>
    <xf numFmtId="0" fontId="5" fillId="0" borderId="29" xfId="0" applyFont="1" applyBorder="1" applyAlignment="1" applyProtection="1">
      <alignment wrapText="1"/>
      <protection locked="0"/>
    </xf>
    <xf numFmtId="0" fontId="1" fillId="0" borderId="12" xfId="0" applyFont="1" applyBorder="1" applyAlignment="1" applyProtection="1">
      <alignment wrapText="1"/>
      <protection locked="0"/>
    </xf>
    <xf numFmtId="0" fontId="8" fillId="26" borderId="0" xfId="0" applyFont="1" applyFill="1" applyAlignment="1" applyProtection="1">
      <alignment vertical="center" wrapText="1"/>
      <protection hidden="1"/>
    </xf>
  </cellXfs>
  <cellStyles count="59">
    <cellStyle name="20% - Cor1 2" xfId="1"/>
    <cellStyle name="20% - Cor2 2" xfId="2"/>
    <cellStyle name="20% - Cor3 2" xfId="3"/>
    <cellStyle name="20% - Cor4 2" xfId="4"/>
    <cellStyle name="20% - Cor5 2" xfId="5"/>
    <cellStyle name="20% - Cor6 2" xfId="6"/>
    <cellStyle name="40% - Cor1 2" xfId="7"/>
    <cellStyle name="40% - Cor2 2" xfId="8"/>
    <cellStyle name="40% - Cor3 2" xfId="9"/>
    <cellStyle name="40% - Cor4 2" xfId="10"/>
    <cellStyle name="40% - Cor5 2" xfId="11"/>
    <cellStyle name="40% - Cor6 2" xfId="12"/>
    <cellStyle name="60% - Cor1 2" xfId="13"/>
    <cellStyle name="60% - Cor2 2" xfId="14"/>
    <cellStyle name="60% - Cor3 2" xfId="15"/>
    <cellStyle name="60% - Cor4 2" xfId="16"/>
    <cellStyle name="60% - Cor5 2" xfId="17"/>
    <cellStyle name="60% - Cor6 2" xfId="18"/>
    <cellStyle name="Cabeçalho 1 2" xfId="19"/>
    <cellStyle name="Cabeçalho 2 2" xfId="20"/>
    <cellStyle name="Cabeçalho 3 2" xfId="21"/>
    <cellStyle name="Cabeçalho 4 2" xfId="22"/>
    <cellStyle name="Cálculo 2" xfId="23"/>
    <cellStyle name="Célula Ligada 2" xfId="24"/>
    <cellStyle name="Cor1 2" xfId="25"/>
    <cellStyle name="Cor2 2" xfId="26"/>
    <cellStyle name="Cor3 2" xfId="27"/>
    <cellStyle name="Cor4 2" xfId="28"/>
    <cellStyle name="Cor5 2" xfId="29"/>
    <cellStyle name="Cor6 2" xfId="30"/>
    <cellStyle name="Correto" xfId="31"/>
    <cellStyle name="Entrada 2" xfId="32"/>
    <cellStyle name="Hiperligação" xfId="33" builtinId="8"/>
    <cellStyle name="Hiperligação 2" xfId="34"/>
    <cellStyle name="Incorreto" xfId="35"/>
    <cellStyle name="Neutro 2" xfId="36"/>
    <cellStyle name="Normal" xfId="0" builtinId="0"/>
    <cellStyle name="Normal 10" xfId="37"/>
    <cellStyle name="Normal 11" xfId="38"/>
    <cellStyle name="Normal 2" xfId="39"/>
    <cellStyle name="Normal 3" xfId="40"/>
    <cellStyle name="Normal 3 2" xfId="41"/>
    <cellStyle name="Normal 4" xfId="42"/>
    <cellStyle name="Normal 4 2" xfId="43"/>
    <cellStyle name="Normal 4 3" xfId="44"/>
    <cellStyle name="Normal 4 4" xfId="45"/>
    <cellStyle name="Normal 5" xfId="46"/>
    <cellStyle name="Normal 6" xfId="47"/>
    <cellStyle name="Normal 7" xfId="48"/>
    <cellStyle name="Normal 8" xfId="49"/>
    <cellStyle name="Normal 9" xfId="50"/>
    <cellStyle name="Normal_Folha1" xfId="51"/>
    <cellStyle name="Nota 2" xfId="52"/>
    <cellStyle name="Saída 2" xfId="53"/>
    <cellStyle name="Texto de Aviso 2" xfId="54"/>
    <cellStyle name="Texto Explicativo 2" xfId="55"/>
    <cellStyle name="Título 2" xfId="56"/>
    <cellStyle name="Total 2" xfId="57"/>
    <cellStyle name="Verificar Célula 2" xfId="58"/>
  </cellStyles>
  <dxfs count="79">
    <dxf>
      <font>
        <color rgb="FFC00000"/>
      </font>
    </dxf>
    <dxf>
      <font>
        <color rgb="FFC00000"/>
      </font>
    </dxf>
    <dxf>
      <font>
        <color rgb="FFC00000"/>
      </font>
    </dxf>
    <dxf>
      <fill>
        <patternFill>
          <bgColor rgb="FFFF0000"/>
        </patternFill>
      </fill>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rgb="FFFF0000"/>
      </font>
    </dxf>
    <dxf>
      <font>
        <color rgb="FFC00000"/>
      </font>
    </dxf>
    <dxf>
      <font>
        <color rgb="FFC00000"/>
      </font>
    </dxf>
    <dxf>
      <font>
        <color rgb="FFC00000"/>
      </font>
    </dxf>
    <dxf>
      <font>
        <color rgb="FFC00000"/>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theme="5" tint="0.39994506668294322"/>
      </font>
    </dxf>
    <dxf>
      <font>
        <color rgb="FFFF0000"/>
      </font>
    </dxf>
    <dxf>
      <fill>
        <patternFill>
          <bgColor rgb="FFFF0000"/>
        </patternFill>
      </fill>
    </dxf>
    <dxf>
      <fill>
        <patternFill>
          <bgColor rgb="FFFF0000"/>
        </patternFill>
      </fill>
    </dxf>
    <dxf>
      <font>
        <color rgb="FFFF0000"/>
      </font>
    </dxf>
    <dxf>
      <fill>
        <patternFill>
          <bgColor rgb="FFFF0000"/>
        </patternFill>
      </fill>
    </dxf>
    <dxf>
      <fill>
        <patternFill>
          <bgColor rgb="FFFF0000"/>
        </patternFill>
      </fill>
    </dxf>
    <dxf>
      <font>
        <color rgb="FFFF0000"/>
      </font>
    </dxf>
    <dxf>
      <font>
        <color rgb="FFFF0000"/>
      </font>
    </dxf>
    <dxf>
      <font>
        <color rgb="FFFF0000"/>
      </font>
    </dxf>
    <dxf>
      <font>
        <color theme="5" tint="0.39994506668294322"/>
      </font>
    </dxf>
    <dxf>
      <font>
        <color theme="5" tint="0.39994506668294322"/>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fmlaLink="$J$15" lockText="1" noThreeD="1"/>
</file>

<file path=xl/ctrlProps/ctrlProp10.xml><?xml version="1.0" encoding="utf-8"?>
<formControlPr xmlns="http://schemas.microsoft.com/office/spreadsheetml/2009/9/main" objectType="CheckBox" fmlaLink="$J$65" lockText="1"/>
</file>

<file path=xl/ctrlProps/ctrlProp11.xml><?xml version="1.0" encoding="utf-8"?>
<formControlPr xmlns="http://schemas.microsoft.com/office/spreadsheetml/2009/9/main" objectType="CheckBox" fmlaLink="$J$66" lockText="1"/>
</file>

<file path=xl/ctrlProps/ctrlProp2.xml><?xml version="1.0" encoding="utf-8"?>
<formControlPr xmlns="http://schemas.microsoft.com/office/spreadsheetml/2009/9/main" objectType="CheckBox" fmlaLink="J16" lockText="1" noThreeD="1"/>
</file>

<file path=xl/ctrlProps/ctrlProp3.xml><?xml version="1.0" encoding="utf-8"?>
<formControlPr xmlns="http://schemas.microsoft.com/office/spreadsheetml/2009/9/main" objectType="CheckBox" checked="Checked" fmlaLink="$J$17" lockText="1" noThreeD="1"/>
</file>

<file path=xl/ctrlProps/ctrlProp4.xml><?xml version="1.0" encoding="utf-8"?>
<formControlPr xmlns="http://schemas.microsoft.com/office/spreadsheetml/2009/9/main" objectType="CheckBox" checked="Checked" fmlaLink="$J$18" lockText="1" noThreeD="1"/>
</file>

<file path=xl/ctrlProps/ctrlProp5.xml><?xml version="1.0" encoding="utf-8"?>
<formControlPr xmlns="http://schemas.microsoft.com/office/spreadsheetml/2009/9/main" objectType="CheckBox" fmlaLink="$J$19" lockText="1" noThreeD="1"/>
</file>

<file path=xl/ctrlProps/ctrlProp6.xml><?xml version="1.0" encoding="utf-8"?>
<formControlPr xmlns="http://schemas.microsoft.com/office/spreadsheetml/2009/9/main" objectType="CheckBox" fmlaLink="$J$20" lockText="1" noThreeD="1"/>
</file>

<file path=xl/ctrlProps/ctrlProp7.xml><?xml version="1.0" encoding="utf-8"?>
<formControlPr xmlns="http://schemas.microsoft.com/office/spreadsheetml/2009/9/main" objectType="CheckBox" fmlaLink="$J$21" lockText="1" noThreeD="1"/>
</file>

<file path=xl/ctrlProps/ctrlProp8.xml><?xml version="1.0" encoding="utf-8"?>
<formControlPr xmlns="http://schemas.microsoft.com/office/spreadsheetml/2009/9/main" objectType="CheckBox" fmlaLink="$J$63" lockText="1"/>
</file>

<file path=xl/ctrlProps/ctrlProp9.xml><?xml version="1.0" encoding="utf-8"?>
<formControlPr xmlns="http://schemas.microsoft.com/office/spreadsheetml/2009/9/main" objectType="CheckBox" fmlaLink="$J$64" lockText="1"/>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50</xdr:row>
      <xdr:rowOff>0</xdr:rowOff>
    </xdr:from>
    <xdr:to>
      <xdr:col>1</xdr:col>
      <xdr:colOff>142875</xdr:colOff>
      <xdr:row>50</xdr:row>
      <xdr:rowOff>28575</xdr:rowOff>
    </xdr:to>
    <xdr:sp macro="" textlink="">
      <xdr:nvSpPr>
        <xdr:cNvPr id="930832" name="AutoShape 26" descr="image002"/>
        <xdr:cNvSpPr>
          <a:spLocks noChangeAspect="1" noChangeArrowheads="1"/>
        </xdr:cNvSpPr>
      </xdr:nvSpPr>
      <xdr:spPr bwMode="auto">
        <a:xfrm>
          <a:off x="257175" y="78676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142875</xdr:colOff>
      <xdr:row>50</xdr:row>
      <xdr:rowOff>28575</xdr:rowOff>
    </xdr:to>
    <xdr:sp macro="" textlink="">
      <xdr:nvSpPr>
        <xdr:cNvPr id="930833" name="AutoShape 27" descr="image002"/>
        <xdr:cNvSpPr>
          <a:spLocks noChangeAspect="1" noChangeArrowheads="1"/>
        </xdr:cNvSpPr>
      </xdr:nvSpPr>
      <xdr:spPr bwMode="auto">
        <a:xfrm>
          <a:off x="257175" y="78676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142875</xdr:colOff>
      <xdr:row>50</xdr:row>
      <xdr:rowOff>28575</xdr:rowOff>
    </xdr:to>
    <xdr:sp macro="" textlink="">
      <xdr:nvSpPr>
        <xdr:cNvPr id="930834" name="AutoShape 28" descr="image002"/>
        <xdr:cNvSpPr>
          <a:spLocks noChangeAspect="1" noChangeArrowheads="1"/>
        </xdr:cNvSpPr>
      </xdr:nvSpPr>
      <xdr:spPr bwMode="auto">
        <a:xfrm>
          <a:off x="257175" y="78676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142875</xdr:colOff>
      <xdr:row>50</xdr:row>
      <xdr:rowOff>28575</xdr:rowOff>
    </xdr:to>
    <xdr:sp macro="" textlink="">
      <xdr:nvSpPr>
        <xdr:cNvPr id="930835" name="AutoShape 29" descr="image002"/>
        <xdr:cNvSpPr>
          <a:spLocks noChangeAspect="1" noChangeArrowheads="1"/>
        </xdr:cNvSpPr>
      </xdr:nvSpPr>
      <xdr:spPr bwMode="auto">
        <a:xfrm>
          <a:off x="257175" y="78676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50</xdr:row>
      <xdr:rowOff>0</xdr:rowOff>
    </xdr:from>
    <xdr:to>
      <xdr:col>1</xdr:col>
      <xdr:colOff>142875</xdr:colOff>
      <xdr:row>50</xdr:row>
      <xdr:rowOff>28575</xdr:rowOff>
    </xdr:to>
    <xdr:sp macro="" textlink="">
      <xdr:nvSpPr>
        <xdr:cNvPr id="930836" name="AutoShape 30" descr="image002"/>
        <xdr:cNvSpPr>
          <a:spLocks noChangeAspect="1" noChangeArrowheads="1"/>
        </xdr:cNvSpPr>
      </xdr:nvSpPr>
      <xdr:spPr bwMode="auto">
        <a:xfrm>
          <a:off x="257175" y="78676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xdr:col>
      <xdr:colOff>142875</xdr:colOff>
      <xdr:row>8</xdr:row>
      <xdr:rowOff>123825</xdr:rowOff>
    </xdr:to>
    <xdr:sp macro="" textlink="">
      <xdr:nvSpPr>
        <xdr:cNvPr id="944736" name="AutoShape 1" descr="image002"/>
        <xdr:cNvSpPr>
          <a:spLocks noChangeAspect="1" noChangeArrowheads="1"/>
        </xdr:cNvSpPr>
      </xdr:nvSpPr>
      <xdr:spPr bwMode="auto">
        <a:xfrm>
          <a:off x="485775" y="19716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142875</xdr:colOff>
      <xdr:row>8</xdr:row>
      <xdr:rowOff>123825</xdr:rowOff>
    </xdr:to>
    <xdr:sp macro="" textlink="">
      <xdr:nvSpPr>
        <xdr:cNvPr id="944737" name="AutoShape 2" descr="image002"/>
        <xdr:cNvSpPr>
          <a:spLocks noChangeAspect="1" noChangeArrowheads="1"/>
        </xdr:cNvSpPr>
      </xdr:nvSpPr>
      <xdr:spPr bwMode="auto">
        <a:xfrm>
          <a:off x="485775" y="19716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142875</xdr:colOff>
      <xdr:row>8</xdr:row>
      <xdr:rowOff>123825</xdr:rowOff>
    </xdr:to>
    <xdr:sp macro="" textlink="">
      <xdr:nvSpPr>
        <xdr:cNvPr id="944738" name="AutoShape 3" descr="image002"/>
        <xdr:cNvSpPr>
          <a:spLocks noChangeAspect="1" noChangeArrowheads="1"/>
        </xdr:cNvSpPr>
      </xdr:nvSpPr>
      <xdr:spPr bwMode="auto">
        <a:xfrm>
          <a:off x="485775" y="19716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142875</xdr:colOff>
      <xdr:row>8</xdr:row>
      <xdr:rowOff>123825</xdr:rowOff>
    </xdr:to>
    <xdr:sp macro="" textlink="">
      <xdr:nvSpPr>
        <xdr:cNvPr id="944739" name="AutoShape 4" descr="image002"/>
        <xdr:cNvSpPr>
          <a:spLocks noChangeAspect="1" noChangeArrowheads="1"/>
        </xdr:cNvSpPr>
      </xdr:nvSpPr>
      <xdr:spPr bwMode="auto">
        <a:xfrm>
          <a:off x="485775" y="19716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142875</xdr:colOff>
      <xdr:row>8</xdr:row>
      <xdr:rowOff>123825</xdr:rowOff>
    </xdr:to>
    <xdr:sp macro="" textlink="">
      <xdr:nvSpPr>
        <xdr:cNvPr id="944740" name="AutoShape 10" descr="image002"/>
        <xdr:cNvSpPr>
          <a:spLocks noChangeAspect="1" noChangeArrowheads="1"/>
        </xdr:cNvSpPr>
      </xdr:nvSpPr>
      <xdr:spPr bwMode="auto">
        <a:xfrm>
          <a:off x="485775" y="19716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44741" name="AutoShape 1" descr="image002"/>
        <xdr:cNvSpPr>
          <a:spLocks noChangeAspect="1" noChangeArrowheads="1"/>
        </xdr:cNvSpPr>
      </xdr:nvSpPr>
      <xdr:spPr bwMode="auto">
        <a:xfrm>
          <a:off x="485775" y="3609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44742" name="AutoShape 2" descr="image002"/>
        <xdr:cNvSpPr>
          <a:spLocks noChangeAspect="1" noChangeArrowheads="1"/>
        </xdr:cNvSpPr>
      </xdr:nvSpPr>
      <xdr:spPr bwMode="auto">
        <a:xfrm>
          <a:off x="485775" y="3609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44743" name="AutoShape 3" descr="image002"/>
        <xdr:cNvSpPr>
          <a:spLocks noChangeAspect="1" noChangeArrowheads="1"/>
        </xdr:cNvSpPr>
      </xdr:nvSpPr>
      <xdr:spPr bwMode="auto">
        <a:xfrm>
          <a:off x="485775" y="3609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44744" name="AutoShape 4" descr="image002"/>
        <xdr:cNvSpPr>
          <a:spLocks noChangeAspect="1" noChangeArrowheads="1"/>
        </xdr:cNvSpPr>
      </xdr:nvSpPr>
      <xdr:spPr bwMode="auto">
        <a:xfrm>
          <a:off x="485775" y="3609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44745" name="AutoShape 10" descr="image002"/>
        <xdr:cNvSpPr>
          <a:spLocks noChangeAspect="1" noChangeArrowheads="1"/>
        </xdr:cNvSpPr>
      </xdr:nvSpPr>
      <xdr:spPr bwMode="auto">
        <a:xfrm>
          <a:off x="485775" y="3609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44746" name="AutoShape 1" descr="image002"/>
        <xdr:cNvSpPr>
          <a:spLocks noChangeAspect="1" noChangeArrowheads="1"/>
        </xdr:cNvSpPr>
      </xdr:nvSpPr>
      <xdr:spPr bwMode="auto">
        <a:xfrm>
          <a:off x="485775" y="3609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44747" name="AutoShape 2" descr="image002"/>
        <xdr:cNvSpPr>
          <a:spLocks noChangeAspect="1" noChangeArrowheads="1"/>
        </xdr:cNvSpPr>
      </xdr:nvSpPr>
      <xdr:spPr bwMode="auto">
        <a:xfrm>
          <a:off x="485775" y="3609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44748" name="AutoShape 3" descr="image002"/>
        <xdr:cNvSpPr>
          <a:spLocks noChangeAspect="1" noChangeArrowheads="1"/>
        </xdr:cNvSpPr>
      </xdr:nvSpPr>
      <xdr:spPr bwMode="auto">
        <a:xfrm>
          <a:off x="485775" y="3609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44749" name="AutoShape 4" descr="image002"/>
        <xdr:cNvSpPr>
          <a:spLocks noChangeAspect="1" noChangeArrowheads="1"/>
        </xdr:cNvSpPr>
      </xdr:nvSpPr>
      <xdr:spPr bwMode="auto">
        <a:xfrm>
          <a:off x="485775" y="3609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44750" name="AutoShape 10" descr="image002"/>
        <xdr:cNvSpPr>
          <a:spLocks noChangeAspect="1" noChangeArrowheads="1"/>
        </xdr:cNvSpPr>
      </xdr:nvSpPr>
      <xdr:spPr bwMode="auto">
        <a:xfrm>
          <a:off x="485775" y="3609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44751" name="AutoShape 1" descr="image002"/>
        <xdr:cNvSpPr>
          <a:spLocks noChangeAspect="1" noChangeArrowheads="1"/>
        </xdr:cNvSpPr>
      </xdr:nvSpPr>
      <xdr:spPr bwMode="auto">
        <a:xfrm>
          <a:off x="485775" y="3609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44752" name="AutoShape 2" descr="image002"/>
        <xdr:cNvSpPr>
          <a:spLocks noChangeAspect="1" noChangeArrowheads="1"/>
        </xdr:cNvSpPr>
      </xdr:nvSpPr>
      <xdr:spPr bwMode="auto">
        <a:xfrm>
          <a:off x="485775" y="3609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44753" name="AutoShape 3" descr="image002"/>
        <xdr:cNvSpPr>
          <a:spLocks noChangeAspect="1" noChangeArrowheads="1"/>
        </xdr:cNvSpPr>
      </xdr:nvSpPr>
      <xdr:spPr bwMode="auto">
        <a:xfrm>
          <a:off x="485775" y="3609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44754" name="AutoShape 4" descr="image002"/>
        <xdr:cNvSpPr>
          <a:spLocks noChangeAspect="1" noChangeArrowheads="1"/>
        </xdr:cNvSpPr>
      </xdr:nvSpPr>
      <xdr:spPr bwMode="auto">
        <a:xfrm>
          <a:off x="485775" y="3609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44755" name="AutoShape 10" descr="image002"/>
        <xdr:cNvSpPr>
          <a:spLocks noChangeAspect="1" noChangeArrowheads="1"/>
        </xdr:cNvSpPr>
      </xdr:nvSpPr>
      <xdr:spPr bwMode="auto">
        <a:xfrm>
          <a:off x="485775" y="3609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142875</xdr:colOff>
      <xdr:row>15</xdr:row>
      <xdr:rowOff>123825</xdr:rowOff>
    </xdr:to>
    <xdr:sp macro="" textlink="">
      <xdr:nvSpPr>
        <xdr:cNvPr id="944756" name="AutoShape 1" descr="image002"/>
        <xdr:cNvSpPr>
          <a:spLocks noChangeAspect="1" noChangeArrowheads="1"/>
        </xdr:cNvSpPr>
      </xdr:nvSpPr>
      <xdr:spPr bwMode="auto">
        <a:xfrm>
          <a:off x="485775" y="3905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142875</xdr:colOff>
      <xdr:row>15</xdr:row>
      <xdr:rowOff>123825</xdr:rowOff>
    </xdr:to>
    <xdr:sp macro="" textlink="">
      <xdr:nvSpPr>
        <xdr:cNvPr id="944757" name="AutoShape 2" descr="image002"/>
        <xdr:cNvSpPr>
          <a:spLocks noChangeAspect="1" noChangeArrowheads="1"/>
        </xdr:cNvSpPr>
      </xdr:nvSpPr>
      <xdr:spPr bwMode="auto">
        <a:xfrm>
          <a:off x="485775" y="3905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142875</xdr:colOff>
      <xdr:row>15</xdr:row>
      <xdr:rowOff>123825</xdr:rowOff>
    </xdr:to>
    <xdr:sp macro="" textlink="">
      <xdr:nvSpPr>
        <xdr:cNvPr id="944758" name="AutoShape 3" descr="image002"/>
        <xdr:cNvSpPr>
          <a:spLocks noChangeAspect="1" noChangeArrowheads="1"/>
        </xdr:cNvSpPr>
      </xdr:nvSpPr>
      <xdr:spPr bwMode="auto">
        <a:xfrm>
          <a:off x="485775" y="3905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142875</xdr:colOff>
      <xdr:row>15</xdr:row>
      <xdr:rowOff>123825</xdr:rowOff>
    </xdr:to>
    <xdr:sp macro="" textlink="">
      <xdr:nvSpPr>
        <xdr:cNvPr id="944759" name="AutoShape 4" descr="image002"/>
        <xdr:cNvSpPr>
          <a:spLocks noChangeAspect="1" noChangeArrowheads="1"/>
        </xdr:cNvSpPr>
      </xdr:nvSpPr>
      <xdr:spPr bwMode="auto">
        <a:xfrm>
          <a:off x="485775" y="3905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15</xdr:row>
      <xdr:rowOff>0</xdr:rowOff>
    </xdr:from>
    <xdr:to>
      <xdr:col>1</xdr:col>
      <xdr:colOff>142875</xdr:colOff>
      <xdr:row>15</xdr:row>
      <xdr:rowOff>123825</xdr:rowOff>
    </xdr:to>
    <xdr:sp macro="" textlink="">
      <xdr:nvSpPr>
        <xdr:cNvPr id="944760" name="AutoShape 10" descr="image002"/>
        <xdr:cNvSpPr>
          <a:spLocks noChangeAspect="1" noChangeArrowheads="1"/>
        </xdr:cNvSpPr>
      </xdr:nvSpPr>
      <xdr:spPr bwMode="auto">
        <a:xfrm>
          <a:off x="485775" y="39052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761" name="AutoShape 1"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762" name="AutoShape 2"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763" name="AutoShape 3"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764" name="AutoShape 4"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765" name="AutoShape 10"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766" name="AutoShape 1"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767" name="AutoShape 2"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768" name="AutoShape 3"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769" name="AutoShape 4"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770" name="AutoShape 10"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771" name="AutoShape 1"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772" name="AutoShape 2"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773" name="AutoShape 3"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774" name="AutoShape 4"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775" name="AutoShape 10"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776" name="AutoShape 1"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777" name="AutoShape 2"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778" name="AutoShape 3"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779" name="AutoShape 4"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780" name="AutoShape 10"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44781" name="AutoShape 1" descr="image002"/>
        <xdr:cNvSpPr>
          <a:spLocks noChangeAspect="1" noChangeArrowheads="1"/>
        </xdr:cNvSpPr>
      </xdr:nvSpPr>
      <xdr:spPr bwMode="auto">
        <a:xfrm>
          <a:off x="485775" y="3609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44782" name="AutoShape 2" descr="image002"/>
        <xdr:cNvSpPr>
          <a:spLocks noChangeAspect="1" noChangeArrowheads="1"/>
        </xdr:cNvSpPr>
      </xdr:nvSpPr>
      <xdr:spPr bwMode="auto">
        <a:xfrm>
          <a:off x="485775" y="3609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44783" name="AutoShape 3" descr="image002"/>
        <xdr:cNvSpPr>
          <a:spLocks noChangeAspect="1" noChangeArrowheads="1"/>
        </xdr:cNvSpPr>
      </xdr:nvSpPr>
      <xdr:spPr bwMode="auto">
        <a:xfrm>
          <a:off x="485775" y="3609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44784" name="AutoShape 4" descr="image002"/>
        <xdr:cNvSpPr>
          <a:spLocks noChangeAspect="1" noChangeArrowheads="1"/>
        </xdr:cNvSpPr>
      </xdr:nvSpPr>
      <xdr:spPr bwMode="auto">
        <a:xfrm>
          <a:off x="485775" y="3609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44785" name="AutoShape 10" descr="image002"/>
        <xdr:cNvSpPr>
          <a:spLocks noChangeAspect="1" noChangeArrowheads="1"/>
        </xdr:cNvSpPr>
      </xdr:nvSpPr>
      <xdr:spPr bwMode="auto">
        <a:xfrm>
          <a:off x="485775" y="3609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0</xdr:rowOff>
    </xdr:from>
    <xdr:to>
      <xdr:col>1</xdr:col>
      <xdr:colOff>142875</xdr:colOff>
      <xdr:row>19</xdr:row>
      <xdr:rowOff>123825</xdr:rowOff>
    </xdr:to>
    <xdr:sp macro="" textlink="">
      <xdr:nvSpPr>
        <xdr:cNvPr id="944786" name="AutoShape 1" descr="image002"/>
        <xdr:cNvSpPr>
          <a:spLocks noChangeAspect="1" noChangeArrowheads="1"/>
        </xdr:cNvSpPr>
      </xdr:nvSpPr>
      <xdr:spPr bwMode="auto">
        <a:xfrm>
          <a:off x="485775" y="4743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0</xdr:rowOff>
    </xdr:from>
    <xdr:to>
      <xdr:col>1</xdr:col>
      <xdr:colOff>142875</xdr:colOff>
      <xdr:row>19</xdr:row>
      <xdr:rowOff>123825</xdr:rowOff>
    </xdr:to>
    <xdr:sp macro="" textlink="">
      <xdr:nvSpPr>
        <xdr:cNvPr id="944787" name="AutoShape 2" descr="image002"/>
        <xdr:cNvSpPr>
          <a:spLocks noChangeAspect="1" noChangeArrowheads="1"/>
        </xdr:cNvSpPr>
      </xdr:nvSpPr>
      <xdr:spPr bwMode="auto">
        <a:xfrm>
          <a:off x="485775" y="4743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0</xdr:rowOff>
    </xdr:from>
    <xdr:to>
      <xdr:col>1</xdr:col>
      <xdr:colOff>142875</xdr:colOff>
      <xdr:row>19</xdr:row>
      <xdr:rowOff>123825</xdr:rowOff>
    </xdr:to>
    <xdr:sp macro="" textlink="">
      <xdr:nvSpPr>
        <xdr:cNvPr id="944788" name="AutoShape 3" descr="image002"/>
        <xdr:cNvSpPr>
          <a:spLocks noChangeAspect="1" noChangeArrowheads="1"/>
        </xdr:cNvSpPr>
      </xdr:nvSpPr>
      <xdr:spPr bwMode="auto">
        <a:xfrm>
          <a:off x="485775" y="4743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0</xdr:rowOff>
    </xdr:from>
    <xdr:to>
      <xdr:col>1</xdr:col>
      <xdr:colOff>142875</xdr:colOff>
      <xdr:row>19</xdr:row>
      <xdr:rowOff>123825</xdr:rowOff>
    </xdr:to>
    <xdr:sp macro="" textlink="">
      <xdr:nvSpPr>
        <xdr:cNvPr id="944789" name="AutoShape 4" descr="image002"/>
        <xdr:cNvSpPr>
          <a:spLocks noChangeAspect="1" noChangeArrowheads="1"/>
        </xdr:cNvSpPr>
      </xdr:nvSpPr>
      <xdr:spPr bwMode="auto">
        <a:xfrm>
          <a:off x="485775" y="4743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0</xdr:rowOff>
    </xdr:from>
    <xdr:to>
      <xdr:col>1</xdr:col>
      <xdr:colOff>142875</xdr:colOff>
      <xdr:row>19</xdr:row>
      <xdr:rowOff>123825</xdr:rowOff>
    </xdr:to>
    <xdr:sp macro="" textlink="">
      <xdr:nvSpPr>
        <xdr:cNvPr id="944790" name="AutoShape 10" descr="image002"/>
        <xdr:cNvSpPr>
          <a:spLocks noChangeAspect="1" noChangeArrowheads="1"/>
        </xdr:cNvSpPr>
      </xdr:nvSpPr>
      <xdr:spPr bwMode="auto">
        <a:xfrm>
          <a:off x="485775" y="4743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0</xdr:rowOff>
    </xdr:from>
    <xdr:to>
      <xdr:col>1</xdr:col>
      <xdr:colOff>142875</xdr:colOff>
      <xdr:row>19</xdr:row>
      <xdr:rowOff>123825</xdr:rowOff>
    </xdr:to>
    <xdr:sp macro="" textlink="">
      <xdr:nvSpPr>
        <xdr:cNvPr id="944791" name="AutoShape 1" descr="image002"/>
        <xdr:cNvSpPr>
          <a:spLocks noChangeAspect="1" noChangeArrowheads="1"/>
        </xdr:cNvSpPr>
      </xdr:nvSpPr>
      <xdr:spPr bwMode="auto">
        <a:xfrm>
          <a:off x="485775" y="4743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0</xdr:rowOff>
    </xdr:from>
    <xdr:to>
      <xdr:col>1</xdr:col>
      <xdr:colOff>142875</xdr:colOff>
      <xdr:row>19</xdr:row>
      <xdr:rowOff>123825</xdr:rowOff>
    </xdr:to>
    <xdr:sp macro="" textlink="">
      <xdr:nvSpPr>
        <xdr:cNvPr id="944792" name="AutoShape 2" descr="image002"/>
        <xdr:cNvSpPr>
          <a:spLocks noChangeAspect="1" noChangeArrowheads="1"/>
        </xdr:cNvSpPr>
      </xdr:nvSpPr>
      <xdr:spPr bwMode="auto">
        <a:xfrm>
          <a:off x="485775" y="4743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0</xdr:rowOff>
    </xdr:from>
    <xdr:to>
      <xdr:col>1</xdr:col>
      <xdr:colOff>142875</xdr:colOff>
      <xdr:row>19</xdr:row>
      <xdr:rowOff>123825</xdr:rowOff>
    </xdr:to>
    <xdr:sp macro="" textlink="">
      <xdr:nvSpPr>
        <xdr:cNvPr id="944793" name="AutoShape 3" descr="image002"/>
        <xdr:cNvSpPr>
          <a:spLocks noChangeAspect="1" noChangeArrowheads="1"/>
        </xdr:cNvSpPr>
      </xdr:nvSpPr>
      <xdr:spPr bwMode="auto">
        <a:xfrm>
          <a:off x="485775" y="4743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0</xdr:rowOff>
    </xdr:from>
    <xdr:to>
      <xdr:col>1</xdr:col>
      <xdr:colOff>142875</xdr:colOff>
      <xdr:row>19</xdr:row>
      <xdr:rowOff>123825</xdr:rowOff>
    </xdr:to>
    <xdr:sp macro="" textlink="">
      <xdr:nvSpPr>
        <xdr:cNvPr id="944794" name="AutoShape 4" descr="image002"/>
        <xdr:cNvSpPr>
          <a:spLocks noChangeAspect="1" noChangeArrowheads="1"/>
        </xdr:cNvSpPr>
      </xdr:nvSpPr>
      <xdr:spPr bwMode="auto">
        <a:xfrm>
          <a:off x="485775" y="4743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0</xdr:rowOff>
    </xdr:from>
    <xdr:to>
      <xdr:col>1</xdr:col>
      <xdr:colOff>142875</xdr:colOff>
      <xdr:row>19</xdr:row>
      <xdr:rowOff>123825</xdr:rowOff>
    </xdr:to>
    <xdr:sp macro="" textlink="">
      <xdr:nvSpPr>
        <xdr:cNvPr id="944795" name="AutoShape 10" descr="image002"/>
        <xdr:cNvSpPr>
          <a:spLocks noChangeAspect="1" noChangeArrowheads="1"/>
        </xdr:cNvSpPr>
      </xdr:nvSpPr>
      <xdr:spPr bwMode="auto">
        <a:xfrm>
          <a:off x="485775" y="4743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0</xdr:rowOff>
    </xdr:from>
    <xdr:to>
      <xdr:col>1</xdr:col>
      <xdr:colOff>142875</xdr:colOff>
      <xdr:row>19</xdr:row>
      <xdr:rowOff>123825</xdr:rowOff>
    </xdr:to>
    <xdr:sp macro="" textlink="">
      <xdr:nvSpPr>
        <xdr:cNvPr id="944796" name="AutoShape 1" descr="image002"/>
        <xdr:cNvSpPr>
          <a:spLocks noChangeAspect="1" noChangeArrowheads="1"/>
        </xdr:cNvSpPr>
      </xdr:nvSpPr>
      <xdr:spPr bwMode="auto">
        <a:xfrm>
          <a:off x="485775" y="4743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0</xdr:rowOff>
    </xdr:from>
    <xdr:to>
      <xdr:col>1</xdr:col>
      <xdr:colOff>142875</xdr:colOff>
      <xdr:row>19</xdr:row>
      <xdr:rowOff>123825</xdr:rowOff>
    </xdr:to>
    <xdr:sp macro="" textlink="">
      <xdr:nvSpPr>
        <xdr:cNvPr id="944797" name="AutoShape 2" descr="image002"/>
        <xdr:cNvSpPr>
          <a:spLocks noChangeAspect="1" noChangeArrowheads="1"/>
        </xdr:cNvSpPr>
      </xdr:nvSpPr>
      <xdr:spPr bwMode="auto">
        <a:xfrm>
          <a:off x="485775" y="4743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0</xdr:rowOff>
    </xdr:from>
    <xdr:to>
      <xdr:col>1</xdr:col>
      <xdr:colOff>142875</xdr:colOff>
      <xdr:row>19</xdr:row>
      <xdr:rowOff>123825</xdr:rowOff>
    </xdr:to>
    <xdr:sp macro="" textlink="">
      <xdr:nvSpPr>
        <xdr:cNvPr id="944798" name="AutoShape 3" descr="image002"/>
        <xdr:cNvSpPr>
          <a:spLocks noChangeAspect="1" noChangeArrowheads="1"/>
        </xdr:cNvSpPr>
      </xdr:nvSpPr>
      <xdr:spPr bwMode="auto">
        <a:xfrm>
          <a:off x="485775" y="4743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0</xdr:rowOff>
    </xdr:from>
    <xdr:to>
      <xdr:col>1</xdr:col>
      <xdr:colOff>142875</xdr:colOff>
      <xdr:row>19</xdr:row>
      <xdr:rowOff>123825</xdr:rowOff>
    </xdr:to>
    <xdr:sp macro="" textlink="">
      <xdr:nvSpPr>
        <xdr:cNvPr id="944799" name="AutoShape 4" descr="image002"/>
        <xdr:cNvSpPr>
          <a:spLocks noChangeAspect="1" noChangeArrowheads="1"/>
        </xdr:cNvSpPr>
      </xdr:nvSpPr>
      <xdr:spPr bwMode="auto">
        <a:xfrm>
          <a:off x="485775" y="4743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0</xdr:rowOff>
    </xdr:from>
    <xdr:to>
      <xdr:col>1</xdr:col>
      <xdr:colOff>142875</xdr:colOff>
      <xdr:row>19</xdr:row>
      <xdr:rowOff>123825</xdr:rowOff>
    </xdr:to>
    <xdr:sp macro="" textlink="">
      <xdr:nvSpPr>
        <xdr:cNvPr id="944800" name="AutoShape 10" descr="image002"/>
        <xdr:cNvSpPr>
          <a:spLocks noChangeAspect="1" noChangeArrowheads="1"/>
        </xdr:cNvSpPr>
      </xdr:nvSpPr>
      <xdr:spPr bwMode="auto">
        <a:xfrm>
          <a:off x="485775" y="4743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801" name="AutoShape 1"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802" name="AutoShape 2"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803" name="AutoShape 3"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804" name="AutoShape 4"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805" name="AutoShape 10"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806" name="AutoShape 1"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807" name="AutoShape 2"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808" name="AutoShape 3"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809" name="AutoShape 4"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810" name="AutoShape 10"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811" name="AutoShape 1"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812" name="AutoShape 2"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813" name="AutoShape 3"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814" name="AutoShape 4"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25</xdr:row>
      <xdr:rowOff>0</xdr:rowOff>
    </xdr:from>
    <xdr:to>
      <xdr:col>1</xdr:col>
      <xdr:colOff>142875</xdr:colOff>
      <xdr:row>25</xdr:row>
      <xdr:rowOff>123825</xdr:rowOff>
    </xdr:to>
    <xdr:sp macro="" textlink="">
      <xdr:nvSpPr>
        <xdr:cNvPr id="944815" name="AutoShape 10" descr="image002"/>
        <xdr:cNvSpPr>
          <a:spLocks noChangeAspect="1" noChangeArrowheads="1"/>
        </xdr:cNvSpPr>
      </xdr:nvSpPr>
      <xdr:spPr bwMode="auto">
        <a:xfrm>
          <a:off x="485775" y="66008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xdr:row>
      <xdr:rowOff>0</xdr:rowOff>
    </xdr:from>
    <xdr:to>
      <xdr:col>1</xdr:col>
      <xdr:colOff>142875</xdr:colOff>
      <xdr:row>28</xdr:row>
      <xdr:rowOff>123825</xdr:rowOff>
    </xdr:to>
    <xdr:sp macro="" textlink="">
      <xdr:nvSpPr>
        <xdr:cNvPr id="944816" name="AutoShape 1" descr="image002"/>
        <xdr:cNvSpPr>
          <a:spLocks noChangeAspect="1" noChangeArrowheads="1"/>
        </xdr:cNvSpPr>
      </xdr:nvSpPr>
      <xdr:spPr bwMode="auto">
        <a:xfrm>
          <a:off x="485775" y="7591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xdr:row>
      <xdr:rowOff>0</xdr:rowOff>
    </xdr:from>
    <xdr:to>
      <xdr:col>1</xdr:col>
      <xdr:colOff>142875</xdr:colOff>
      <xdr:row>28</xdr:row>
      <xdr:rowOff>123825</xdr:rowOff>
    </xdr:to>
    <xdr:sp macro="" textlink="">
      <xdr:nvSpPr>
        <xdr:cNvPr id="944817" name="AutoShape 2" descr="image002"/>
        <xdr:cNvSpPr>
          <a:spLocks noChangeAspect="1" noChangeArrowheads="1"/>
        </xdr:cNvSpPr>
      </xdr:nvSpPr>
      <xdr:spPr bwMode="auto">
        <a:xfrm>
          <a:off x="485775" y="7591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xdr:row>
      <xdr:rowOff>0</xdr:rowOff>
    </xdr:from>
    <xdr:to>
      <xdr:col>1</xdr:col>
      <xdr:colOff>142875</xdr:colOff>
      <xdr:row>28</xdr:row>
      <xdr:rowOff>123825</xdr:rowOff>
    </xdr:to>
    <xdr:sp macro="" textlink="">
      <xdr:nvSpPr>
        <xdr:cNvPr id="944818" name="AutoShape 3" descr="image002"/>
        <xdr:cNvSpPr>
          <a:spLocks noChangeAspect="1" noChangeArrowheads="1"/>
        </xdr:cNvSpPr>
      </xdr:nvSpPr>
      <xdr:spPr bwMode="auto">
        <a:xfrm>
          <a:off x="485775" y="7591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xdr:row>
      <xdr:rowOff>0</xdr:rowOff>
    </xdr:from>
    <xdr:to>
      <xdr:col>1</xdr:col>
      <xdr:colOff>142875</xdr:colOff>
      <xdr:row>28</xdr:row>
      <xdr:rowOff>123825</xdr:rowOff>
    </xdr:to>
    <xdr:sp macro="" textlink="">
      <xdr:nvSpPr>
        <xdr:cNvPr id="944819" name="AutoShape 4" descr="image002"/>
        <xdr:cNvSpPr>
          <a:spLocks noChangeAspect="1" noChangeArrowheads="1"/>
        </xdr:cNvSpPr>
      </xdr:nvSpPr>
      <xdr:spPr bwMode="auto">
        <a:xfrm>
          <a:off x="485775" y="7591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28</xdr:row>
      <xdr:rowOff>0</xdr:rowOff>
    </xdr:from>
    <xdr:to>
      <xdr:col>1</xdr:col>
      <xdr:colOff>142875</xdr:colOff>
      <xdr:row>28</xdr:row>
      <xdr:rowOff>123825</xdr:rowOff>
    </xdr:to>
    <xdr:sp macro="" textlink="">
      <xdr:nvSpPr>
        <xdr:cNvPr id="944820" name="AutoShape 10" descr="image002"/>
        <xdr:cNvSpPr>
          <a:spLocks noChangeAspect="1" noChangeArrowheads="1"/>
        </xdr:cNvSpPr>
      </xdr:nvSpPr>
      <xdr:spPr bwMode="auto">
        <a:xfrm>
          <a:off x="485775" y="7591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26</xdr:row>
      <xdr:rowOff>0</xdr:rowOff>
    </xdr:from>
    <xdr:to>
      <xdr:col>1</xdr:col>
      <xdr:colOff>142875</xdr:colOff>
      <xdr:row>26</xdr:row>
      <xdr:rowOff>123825</xdr:rowOff>
    </xdr:to>
    <xdr:sp macro="" textlink="">
      <xdr:nvSpPr>
        <xdr:cNvPr id="944821" name="AutoShape 1" descr="image002"/>
        <xdr:cNvSpPr>
          <a:spLocks noChangeAspect="1" noChangeArrowheads="1"/>
        </xdr:cNvSpPr>
      </xdr:nvSpPr>
      <xdr:spPr bwMode="auto">
        <a:xfrm>
          <a:off x="485775" y="6791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26</xdr:row>
      <xdr:rowOff>0</xdr:rowOff>
    </xdr:from>
    <xdr:to>
      <xdr:col>1</xdr:col>
      <xdr:colOff>142875</xdr:colOff>
      <xdr:row>26</xdr:row>
      <xdr:rowOff>123825</xdr:rowOff>
    </xdr:to>
    <xdr:sp macro="" textlink="">
      <xdr:nvSpPr>
        <xdr:cNvPr id="944822" name="AutoShape 2" descr="image002"/>
        <xdr:cNvSpPr>
          <a:spLocks noChangeAspect="1" noChangeArrowheads="1"/>
        </xdr:cNvSpPr>
      </xdr:nvSpPr>
      <xdr:spPr bwMode="auto">
        <a:xfrm>
          <a:off x="485775" y="6791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26</xdr:row>
      <xdr:rowOff>0</xdr:rowOff>
    </xdr:from>
    <xdr:to>
      <xdr:col>1</xdr:col>
      <xdr:colOff>142875</xdr:colOff>
      <xdr:row>26</xdr:row>
      <xdr:rowOff>123825</xdr:rowOff>
    </xdr:to>
    <xdr:sp macro="" textlink="">
      <xdr:nvSpPr>
        <xdr:cNvPr id="944823" name="AutoShape 3" descr="image002"/>
        <xdr:cNvSpPr>
          <a:spLocks noChangeAspect="1" noChangeArrowheads="1"/>
        </xdr:cNvSpPr>
      </xdr:nvSpPr>
      <xdr:spPr bwMode="auto">
        <a:xfrm>
          <a:off x="485775" y="6791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26</xdr:row>
      <xdr:rowOff>0</xdr:rowOff>
    </xdr:from>
    <xdr:to>
      <xdr:col>1</xdr:col>
      <xdr:colOff>142875</xdr:colOff>
      <xdr:row>26</xdr:row>
      <xdr:rowOff>123825</xdr:rowOff>
    </xdr:to>
    <xdr:sp macro="" textlink="">
      <xdr:nvSpPr>
        <xdr:cNvPr id="944824" name="AutoShape 4" descr="image002"/>
        <xdr:cNvSpPr>
          <a:spLocks noChangeAspect="1" noChangeArrowheads="1"/>
        </xdr:cNvSpPr>
      </xdr:nvSpPr>
      <xdr:spPr bwMode="auto">
        <a:xfrm>
          <a:off x="485775" y="6791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26</xdr:row>
      <xdr:rowOff>0</xdr:rowOff>
    </xdr:from>
    <xdr:to>
      <xdr:col>1</xdr:col>
      <xdr:colOff>142875</xdr:colOff>
      <xdr:row>26</xdr:row>
      <xdr:rowOff>123825</xdr:rowOff>
    </xdr:to>
    <xdr:sp macro="" textlink="">
      <xdr:nvSpPr>
        <xdr:cNvPr id="944825" name="AutoShape 10" descr="image002"/>
        <xdr:cNvSpPr>
          <a:spLocks noChangeAspect="1" noChangeArrowheads="1"/>
        </xdr:cNvSpPr>
      </xdr:nvSpPr>
      <xdr:spPr bwMode="auto">
        <a:xfrm>
          <a:off x="485775" y="6791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26" name="AutoShape 1"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27" name="AutoShape 2"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28" name="AutoShape 3"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29" name="AutoShape 4"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30" name="AutoShape 10"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31" name="AutoShape 1"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32" name="AutoShape 2"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33" name="AutoShape 3"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34" name="AutoShape 4"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35" name="AutoShape 10"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36" name="AutoShape 1"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37" name="AutoShape 2"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38" name="AutoShape 3"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39" name="AutoShape 4"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40" name="AutoShape 10"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41" name="AutoShape 1"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42" name="AutoShape 2"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43" name="AutoShape 3"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44" name="AutoShape 4"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45" name="AutoShape 10"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46" name="AutoShape 1"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47" name="AutoShape 2"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48" name="AutoShape 3"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49" name="AutoShape 4"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50" name="AutoShape 10"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51" name="AutoShape 1"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52" name="AutoShape 2"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53" name="AutoShape 3"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54" name="AutoShape 4"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55" name="AutoShape 10"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56" name="AutoShape 1"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57" name="AutoShape 2"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58" name="AutoShape 3"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59" name="AutoShape 4"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60" name="AutoShape 10"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61" name="AutoShape 1"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62" name="AutoShape 2"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63" name="AutoShape 3"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64" name="AutoShape 4"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65" name="AutoShape 10"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66" name="AutoShape 1"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67" name="AutoShape 2"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68" name="AutoShape 3"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69" name="AutoShape 4"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70" name="AutoShape 10"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71" name="AutoShape 1"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72" name="AutoShape 2"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73" name="AutoShape 3"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74" name="AutoShape 4"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75" name="AutoShape 10"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44876" name="AutoShape 1" descr="image002"/>
        <xdr:cNvSpPr>
          <a:spLocks noChangeAspect="1" noChangeArrowheads="1"/>
        </xdr:cNvSpPr>
      </xdr:nvSpPr>
      <xdr:spPr bwMode="auto">
        <a:xfrm>
          <a:off x="485775" y="8724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44877" name="AutoShape 2" descr="image002"/>
        <xdr:cNvSpPr>
          <a:spLocks noChangeAspect="1" noChangeArrowheads="1"/>
        </xdr:cNvSpPr>
      </xdr:nvSpPr>
      <xdr:spPr bwMode="auto">
        <a:xfrm>
          <a:off x="485775" y="8724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44878" name="AutoShape 3" descr="image002"/>
        <xdr:cNvSpPr>
          <a:spLocks noChangeAspect="1" noChangeArrowheads="1"/>
        </xdr:cNvSpPr>
      </xdr:nvSpPr>
      <xdr:spPr bwMode="auto">
        <a:xfrm>
          <a:off x="485775" y="8724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44879" name="AutoShape 4" descr="image002"/>
        <xdr:cNvSpPr>
          <a:spLocks noChangeAspect="1" noChangeArrowheads="1"/>
        </xdr:cNvSpPr>
      </xdr:nvSpPr>
      <xdr:spPr bwMode="auto">
        <a:xfrm>
          <a:off x="485775" y="8724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33</xdr:row>
      <xdr:rowOff>0</xdr:rowOff>
    </xdr:from>
    <xdr:to>
      <xdr:col>1</xdr:col>
      <xdr:colOff>142875</xdr:colOff>
      <xdr:row>33</xdr:row>
      <xdr:rowOff>123825</xdr:rowOff>
    </xdr:to>
    <xdr:sp macro="" textlink="">
      <xdr:nvSpPr>
        <xdr:cNvPr id="944880" name="AutoShape 10" descr="image002"/>
        <xdr:cNvSpPr>
          <a:spLocks noChangeAspect="1" noChangeArrowheads="1"/>
        </xdr:cNvSpPr>
      </xdr:nvSpPr>
      <xdr:spPr bwMode="auto">
        <a:xfrm>
          <a:off x="485775" y="8724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81" name="AutoShape 1"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82" name="AutoShape 2"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83" name="AutoShape 3"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84" name="AutoShape 4"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4885" name="AutoShape 10"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886"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887"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888"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889"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890"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891"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892"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893"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894"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895"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896"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897"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898"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899"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00"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01"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02"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03"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04"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05"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06"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07"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08"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09"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10"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11"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12"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13"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14"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15"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16"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17"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18"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19"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20"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21"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22"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23"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24"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25"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26"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27"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28"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29"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30"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31"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32"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33"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34"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35"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38</xdr:row>
      <xdr:rowOff>0</xdr:rowOff>
    </xdr:from>
    <xdr:to>
      <xdr:col>1</xdr:col>
      <xdr:colOff>142875</xdr:colOff>
      <xdr:row>38</xdr:row>
      <xdr:rowOff>123825</xdr:rowOff>
    </xdr:to>
    <xdr:sp macro="" textlink="">
      <xdr:nvSpPr>
        <xdr:cNvPr id="944936" name="AutoShape 1" descr="image002"/>
        <xdr:cNvSpPr>
          <a:spLocks noChangeAspect="1" noChangeArrowheads="1"/>
        </xdr:cNvSpPr>
      </xdr:nvSpPr>
      <xdr:spPr bwMode="auto">
        <a:xfrm>
          <a:off x="485775" y="985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38</xdr:row>
      <xdr:rowOff>0</xdr:rowOff>
    </xdr:from>
    <xdr:to>
      <xdr:col>1</xdr:col>
      <xdr:colOff>142875</xdr:colOff>
      <xdr:row>38</xdr:row>
      <xdr:rowOff>123825</xdr:rowOff>
    </xdr:to>
    <xdr:sp macro="" textlink="">
      <xdr:nvSpPr>
        <xdr:cNvPr id="944937" name="AutoShape 2" descr="image002"/>
        <xdr:cNvSpPr>
          <a:spLocks noChangeAspect="1" noChangeArrowheads="1"/>
        </xdr:cNvSpPr>
      </xdr:nvSpPr>
      <xdr:spPr bwMode="auto">
        <a:xfrm>
          <a:off x="485775" y="985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38</xdr:row>
      <xdr:rowOff>0</xdr:rowOff>
    </xdr:from>
    <xdr:to>
      <xdr:col>1</xdr:col>
      <xdr:colOff>142875</xdr:colOff>
      <xdr:row>38</xdr:row>
      <xdr:rowOff>123825</xdr:rowOff>
    </xdr:to>
    <xdr:sp macro="" textlink="">
      <xdr:nvSpPr>
        <xdr:cNvPr id="944938" name="AutoShape 3" descr="image002"/>
        <xdr:cNvSpPr>
          <a:spLocks noChangeAspect="1" noChangeArrowheads="1"/>
        </xdr:cNvSpPr>
      </xdr:nvSpPr>
      <xdr:spPr bwMode="auto">
        <a:xfrm>
          <a:off x="485775" y="985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38</xdr:row>
      <xdr:rowOff>0</xdr:rowOff>
    </xdr:from>
    <xdr:to>
      <xdr:col>1</xdr:col>
      <xdr:colOff>142875</xdr:colOff>
      <xdr:row>38</xdr:row>
      <xdr:rowOff>123825</xdr:rowOff>
    </xdr:to>
    <xdr:sp macro="" textlink="">
      <xdr:nvSpPr>
        <xdr:cNvPr id="944939" name="AutoShape 4" descr="image002"/>
        <xdr:cNvSpPr>
          <a:spLocks noChangeAspect="1" noChangeArrowheads="1"/>
        </xdr:cNvSpPr>
      </xdr:nvSpPr>
      <xdr:spPr bwMode="auto">
        <a:xfrm>
          <a:off x="485775" y="985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38</xdr:row>
      <xdr:rowOff>0</xdr:rowOff>
    </xdr:from>
    <xdr:to>
      <xdr:col>1</xdr:col>
      <xdr:colOff>142875</xdr:colOff>
      <xdr:row>38</xdr:row>
      <xdr:rowOff>123825</xdr:rowOff>
    </xdr:to>
    <xdr:sp macro="" textlink="">
      <xdr:nvSpPr>
        <xdr:cNvPr id="944940" name="AutoShape 10" descr="image002"/>
        <xdr:cNvSpPr>
          <a:spLocks noChangeAspect="1" noChangeArrowheads="1"/>
        </xdr:cNvSpPr>
      </xdr:nvSpPr>
      <xdr:spPr bwMode="auto">
        <a:xfrm>
          <a:off x="485775" y="9858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41"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42"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43"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44"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4945"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46" name="AutoShape 1"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47" name="AutoShape 2"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48" name="AutoShape 3"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49" name="AutoShape 4"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50" name="AutoShape 10"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51" name="AutoShape 1"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52" name="AutoShape 2"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53" name="AutoShape 3"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54" name="AutoShape 4"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55" name="AutoShape 10"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56" name="AutoShape 1"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57" name="AutoShape 2"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58" name="AutoShape 3"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59" name="AutoShape 4"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60" name="AutoShape 10"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61" name="AutoShape 1"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62" name="AutoShape 2"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63" name="AutoShape 3"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64" name="AutoShape 4"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65" name="AutoShape 10"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4966" name="AutoShape 1"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4967" name="AutoShape 2"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4968" name="AutoShape 3"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4969" name="AutoShape 4"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4970" name="AutoShape 10"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4971" name="AutoShape 1"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4972" name="AutoShape 2"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4973" name="AutoShape 3"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4974" name="AutoShape 4"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4975" name="AutoShape 10"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4976" name="AutoShape 1"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4977" name="AutoShape 2"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4978" name="AutoShape 3"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4979" name="AutoShape 4"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4980" name="AutoShape 10"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81" name="AutoShape 1"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82" name="AutoShape 2"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83" name="AutoShape 3"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84" name="AutoShape 4"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85" name="AutoShape 10"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86" name="AutoShape 1"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87" name="AutoShape 2"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88" name="AutoShape 3"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89" name="AutoShape 4"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90" name="AutoShape 10"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91" name="AutoShape 1"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92" name="AutoShape 2"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93" name="AutoShape 3"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94" name="AutoShape 4"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53</xdr:row>
      <xdr:rowOff>0</xdr:rowOff>
    </xdr:from>
    <xdr:to>
      <xdr:col>1</xdr:col>
      <xdr:colOff>142875</xdr:colOff>
      <xdr:row>53</xdr:row>
      <xdr:rowOff>123825</xdr:rowOff>
    </xdr:to>
    <xdr:sp macro="" textlink="">
      <xdr:nvSpPr>
        <xdr:cNvPr id="944995" name="AutoShape 10" descr="image002"/>
        <xdr:cNvSpPr>
          <a:spLocks noChangeAspect="1" noChangeArrowheads="1"/>
        </xdr:cNvSpPr>
      </xdr:nvSpPr>
      <xdr:spPr bwMode="auto">
        <a:xfrm>
          <a:off x="485775" y="136874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44996" name="AutoShape 1" descr="image002"/>
        <xdr:cNvSpPr>
          <a:spLocks noChangeAspect="1" noChangeArrowheads="1"/>
        </xdr:cNvSpPr>
      </xdr:nvSpPr>
      <xdr:spPr bwMode="auto">
        <a:xfrm>
          <a:off x="485775" y="14678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44997" name="AutoShape 2" descr="image002"/>
        <xdr:cNvSpPr>
          <a:spLocks noChangeAspect="1" noChangeArrowheads="1"/>
        </xdr:cNvSpPr>
      </xdr:nvSpPr>
      <xdr:spPr bwMode="auto">
        <a:xfrm>
          <a:off x="485775" y="14678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44998" name="AutoShape 3" descr="image002"/>
        <xdr:cNvSpPr>
          <a:spLocks noChangeAspect="1" noChangeArrowheads="1"/>
        </xdr:cNvSpPr>
      </xdr:nvSpPr>
      <xdr:spPr bwMode="auto">
        <a:xfrm>
          <a:off x="485775" y="14678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44999" name="AutoShape 4" descr="image002"/>
        <xdr:cNvSpPr>
          <a:spLocks noChangeAspect="1" noChangeArrowheads="1"/>
        </xdr:cNvSpPr>
      </xdr:nvSpPr>
      <xdr:spPr bwMode="auto">
        <a:xfrm>
          <a:off x="485775" y="14678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45000" name="AutoShape 10" descr="image002"/>
        <xdr:cNvSpPr>
          <a:spLocks noChangeAspect="1" noChangeArrowheads="1"/>
        </xdr:cNvSpPr>
      </xdr:nvSpPr>
      <xdr:spPr bwMode="auto">
        <a:xfrm>
          <a:off x="485775" y="14678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54</xdr:row>
      <xdr:rowOff>0</xdr:rowOff>
    </xdr:from>
    <xdr:to>
      <xdr:col>1</xdr:col>
      <xdr:colOff>142875</xdr:colOff>
      <xdr:row>54</xdr:row>
      <xdr:rowOff>123825</xdr:rowOff>
    </xdr:to>
    <xdr:sp macro="" textlink="">
      <xdr:nvSpPr>
        <xdr:cNvPr id="945001" name="AutoShape 1" descr="image002"/>
        <xdr:cNvSpPr>
          <a:spLocks noChangeAspect="1" noChangeArrowheads="1"/>
        </xdr:cNvSpPr>
      </xdr:nvSpPr>
      <xdr:spPr bwMode="auto">
        <a:xfrm>
          <a:off x="485775" y="13877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54</xdr:row>
      <xdr:rowOff>0</xdr:rowOff>
    </xdr:from>
    <xdr:to>
      <xdr:col>1</xdr:col>
      <xdr:colOff>142875</xdr:colOff>
      <xdr:row>54</xdr:row>
      <xdr:rowOff>123825</xdr:rowOff>
    </xdr:to>
    <xdr:sp macro="" textlink="">
      <xdr:nvSpPr>
        <xdr:cNvPr id="945002" name="AutoShape 2" descr="image002"/>
        <xdr:cNvSpPr>
          <a:spLocks noChangeAspect="1" noChangeArrowheads="1"/>
        </xdr:cNvSpPr>
      </xdr:nvSpPr>
      <xdr:spPr bwMode="auto">
        <a:xfrm>
          <a:off x="485775" y="13877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54</xdr:row>
      <xdr:rowOff>0</xdr:rowOff>
    </xdr:from>
    <xdr:to>
      <xdr:col>1</xdr:col>
      <xdr:colOff>142875</xdr:colOff>
      <xdr:row>54</xdr:row>
      <xdr:rowOff>123825</xdr:rowOff>
    </xdr:to>
    <xdr:sp macro="" textlink="">
      <xdr:nvSpPr>
        <xdr:cNvPr id="945003" name="AutoShape 3" descr="image002"/>
        <xdr:cNvSpPr>
          <a:spLocks noChangeAspect="1" noChangeArrowheads="1"/>
        </xdr:cNvSpPr>
      </xdr:nvSpPr>
      <xdr:spPr bwMode="auto">
        <a:xfrm>
          <a:off x="485775" y="13877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54</xdr:row>
      <xdr:rowOff>0</xdr:rowOff>
    </xdr:from>
    <xdr:to>
      <xdr:col>1</xdr:col>
      <xdr:colOff>142875</xdr:colOff>
      <xdr:row>54</xdr:row>
      <xdr:rowOff>123825</xdr:rowOff>
    </xdr:to>
    <xdr:sp macro="" textlink="">
      <xdr:nvSpPr>
        <xdr:cNvPr id="945004" name="AutoShape 4" descr="image002"/>
        <xdr:cNvSpPr>
          <a:spLocks noChangeAspect="1" noChangeArrowheads="1"/>
        </xdr:cNvSpPr>
      </xdr:nvSpPr>
      <xdr:spPr bwMode="auto">
        <a:xfrm>
          <a:off x="485775" y="13877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54</xdr:row>
      <xdr:rowOff>0</xdr:rowOff>
    </xdr:from>
    <xdr:to>
      <xdr:col>1</xdr:col>
      <xdr:colOff>142875</xdr:colOff>
      <xdr:row>54</xdr:row>
      <xdr:rowOff>123825</xdr:rowOff>
    </xdr:to>
    <xdr:sp macro="" textlink="">
      <xdr:nvSpPr>
        <xdr:cNvPr id="945005" name="AutoShape 10" descr="image002"/>
        <xdr:cNvSpPr>
          <a:spLocks noChangeAspect="1" noChangeArrowheads="1"/>
        </xdr:cNvSpPr>
      </xdr:nvSpPr>
      <xdr:spPr bwMode="auto">
        <a:xfrm>
          <a:off x="485775" y="13877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06"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07"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08"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09"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10"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11"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12"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13"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14"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15"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16"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17"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18"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19"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20"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21"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22"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23"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24"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25"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26"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27"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28"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29"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30"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31"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32"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33"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34"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35"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36"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37"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38"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39"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40"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41"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42"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43"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44"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45"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46"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47"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48"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49"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50"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51"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52"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53"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54"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55"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61</xdr:row>
      <xdr:rowOff>0</xdr:rowOff>
    </xdr:from>
    <xdr:to>
      <xdr:col>1</xdr:col>
      <xdr:colOff>142875</xdr:colOff>
      <xdr:row>61</xdr:row>
      <xdr:rowOff>123825</xdr:rowOff>
    </xdr:to>
    <xdr:sp macro="" textlink="">
      <xdr:nvSpPr>
        <xdr:cNvPr id="945056" name="AutoShape 1" descr="image002"/>
        <xdr:cNvSpPr>
          <a:spLocks noChangeAspect="1" noChangeArrowheads="1"/>
        </xdr:cNvSpPr>
      </xdr:nvSpPr>
      <xdr:spPr bwMode="auto">
        <a:xfrm>
          <a:off x="485775" y="15811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61</xdr:row>
      <xdr:rowOff>0</xdr:rowOff>
    </xdr:from>
    <xdr:to>
      <xdr:col>1</xdr:col>
      <xdr:colOff>142875</xdr:colOff>
      <xdr:row>61</xdr:row>
      <xdr:rowOff>123825</xdr:rowOff>
    </xdr:to>
    <xdr:sp macro="" textlink="">
      <xdr:nvSpPr>
        <xdr:cNvPr id="945057" name="AutoShape 2" descr="image002"/>
        <xdr:cNvSpPr>
          <a:spLocks noChangeAspect="1" noChangeArrowheads="1"/>
        </xdr:cNvSpPr>
      </xdr:nvSpPr>
      <xdr:spPr bwMode="auto">
        <a:xfrm>
          <a:off x="485775" y="15811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61</xdr:row>
      <xdr:rowOff>0</xdr:rowOff>
    </xdr:from>
    <xdr:to>
      <xdr:col>1</xdr:col>
      <xdr:colOff>142875</xdr:colOff>
      <xdr:row>61</xdr:row>
      <xdr:rowOff>123825</xdr:rowOff>
    </xdr:to>
    <xdr:sp macro="" textlink="">
      <xdr:nvSpPr>
        <xdr:cNvPr id="945058" name="AutoShape 3" descr="image002"/>
        <xdr:cNvSpPr>
          <a:spLocks noChangeAspect="1" noChangeArrowheads="1"/>
        </xdr:cNvSpPr>
      </xdr:nvSpPr>
      <xdr:spPr bwMode="auto">
        <a:xfrm>
          <a:off x="485775" y="15811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61</xdr:row>
      <xdr:rowOff>0</xdr:rowOff>
    </xdr:from>
    <xdr:to>
      <xdr:col>1</xdr:col>
      <xdr:colOff>142875</xdr:colOff>
      <xdr:row>61</xdr:row>
      <xdr:rowOff>123825</xdr:rowOff>
    </xdr:to>
    <xdr:sp macro="" textlink="">
      <xdr:nvSpPr>
        <xdr:cNvPr id="945059" name="AutoShape 4" descr="image002"/>
        <xdr:cNvSpPr>
          <a:spLocks noChangeAspect="1" noChangeArrowheads="1"/>
        </xdr:cNvSpPr>
      </xdr:nvSpPr>
      <xdr:spPr bwMode="auto">
        <a:xfrm>
          <a:off x="485775" y="15811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61</xdr:row>
      <xdr:rowOff>0</xdr:rowOff>
    </xdr:from>
    <xdr:to>
      <xdr:col>1</xdr:col>
      <xdr:colOff>142875</xdr:colOff>
      <xdr:row>61</xdr:row>
      <xdr:rowOff>123825</xdr:rowOff>
    </xdr:to>
    <xdr:sp macro="" textlink="">
      <xdr:nvSpPr>
        <xdr:cNvPr id="945060" name="AutoShape 10" descr="image002"/>
        <xdr:cNvSpPr>
          <a:spLocks noChangeAspect="1" noChangeArrowheads="1"/>
        </xdr:cNvSpPr>
      </xdr:nvSpPr>
      <xdr:spPr bwMode="auto">
        <a:xfrm>
          <a:off x="485775" y="158115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61"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62"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63"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64"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5065"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66"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67"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68"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69"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70"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71"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72"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73"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74"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75"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76"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77"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78"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79"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80"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81"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82"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83"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84"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85"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86"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87"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88"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89"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90"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91"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92"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93"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94"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95"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96"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97"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98"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099"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100"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101"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102"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103"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104"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105"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106"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107"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108"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109"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110"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111"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112"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113"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114"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115"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66</xdr:row>
      <xdr:rowOff>0</xdr:rowOff>
    </xdr:from>
    <xdr:to>
      <xdr:col>1</xdr:col>
      <xdr:colOff>142875</xdr:colOff>
      <xdr:row>66</xdr:row>
      <xdr:rowOff>123825</xdr:rowOff>
    </xdr:to>
    <xdr:sp macro="" textlink="">
      <xdr:nvSpPr>
        <xdr:cNvPr id="945116" name="AutoShape 1" descr="image002"/>
        <xdr:cNvSpPr>
          <a:spLocks noChangeAspect="1" noChangeArrowheads="1"/>
        </xdr:cNvSpPr>
      </xdr:nvSpPr>
      <xdr:spPr bwMode="auto">
        <a:xfrm>
          <a:off x="485775" y="16944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66</xdr:row>
      <xdr:rowOff>0</xdr:rowOff>
    </xdr:from>
    <xdr:to>
      <xdr:col>1</xdr:col>
      <xdr:colOff>142875</xdr:colOff>
      <xdr:row>66</xdr:row>
      <xdr:rowOff>123825</xdr:rowOff>
    </xdr:to>
    <xdr:sp macro="" textlink="">
      <xdr:nvSpPr>
        <xdr:cNvPr id="945117" name="AutoShape 2" descr="image002"/>
        <xdr:cNvSpPr>
          <a:spLocks noChangeAspect="1" noChangeArrowheads="1"/>
        </xdr:cNvSpPr>
      </xdr:nvSpPr>
      <xdr:spPr bwMode="auto">
        <a:xfrm>
          <a:off x="485775" y="16944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66</xdr:row>
      <xdr:rowOff>0</xdr:rowOff>
    </xdr:from>
    <xdr:to>
      <xdr:col>1</xdr:col>
      <xdr:colOff>142875</xdr:colOff>
      <xdr:row>66</xdr:row>
      <xdr:rowOff>123825</xdr:rowOff>
    </xdr:to>
    <xdr:sp macro="" textlink="">
      <xdr:nvSpPr>
        <xdr:cNvPr id="945118" name="AutoShape 3" descr="image002"/>
        <xdr:cNvSpPr>
          <a:spLocks noChangeAspect="1" noChangeArrowheads="1"/>
        </xdr:cNvSpPr>
      </xdr:nvSpPr>
      <xdr:spPr bwMode="auto">
        <a:xfrm>
          <a:off x="485775" y="16944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66</xdr:row>
      <xdr:rowOff>0</xdr:rowOff>
    </xdr:from>
    <xdr:to>
      <xdr:col>1</xdr:col>
      <xdr:colOff>142875</xdr:colOff>
      <xdr:row>66</xdr:row>
      <xdr:rowOff>123825</xdr:rowOff>
    </xdr:to>
    <xdr:sp macro="" textlink="">
      <xdr:nvSpPr>
        <xdr:cNvPr id="945119" name="AutoShape 4" descr="image002"/>
        <xdr:cNvSpPr>
          <a:spLocks noChangeAspect="1" noChangeArrowheads="1"/>
        </xdr:cNvSpPr>
      </xdr:nvSpPr>
      <xdr:spPr bwMode="auto">
        <a:xfrm>
          <a:off x="485775" y="16944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66</xdr:row>
      <xdr:rowOff>0</xdr:rowOff>
    </xdr:from>
    <xdr:to>
      <xdr:col>1</xdr:col>
      <xdr:colOff>142875</xdr:colOff>
      <xdr:row>66</xdr:row>
      <xdr:rowOff>123825</xdr:rowOff>
    </xdr:to>
    <xdr:sp macro="" textlink="">
      <xdr:nvSpPr>
        <xdr:cNvPr id="945120" name="AutoShape 10" descr="image002"/>
        <xdr:cNvSpPr>
          <a:spLocks noChangeAspect="1" noChangeArrowheads="1"/>
        </xdr:cNvSpPr>
      </xdr:nvSpPr>
      <xdr:spPr bwMode="auto">
        <a:xfrm>
          <a:off x="485775" y="16944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121"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122"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123"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124"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5125"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5126" name="AutoShape 1"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5127" name="AutoShape 2"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5128" name="AutoShape 3"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5129" name="AutoShape 4"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5130" name="AutoShape 10"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5131" name="AutoShape 1"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5132" name="AutoShape 2"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5133" name="AutoShape 3"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5134" name="AutoShape 4"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5135" name="AutoShape 10"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5136" name="AutoShape 1"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5137" name="AutoShape 2"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5138" name="AutoShape 3"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5139" name="AutoShape 4"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5140" name="AutoShape 10"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5141" name="AutoShape 1"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5142" name="AutoShape 2"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5143" name="AutoShape 3"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5144" name="AutoShape 4"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5145" name="AutoShape 10"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5146" name="AutoShape 1"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5147" name="AutoShape 2"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5148" name="AutoShape 3"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5149" name="AutoShape 4"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5150" name="AutoShape 10"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5151" name="AutoShape 1"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7200" name="AutoShape 2"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7201" name="AutoShape 3"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7202" name="AutoShape 4"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7203" name="AutoShape 10"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7204" name="AutoShape 1"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7205" name="AutoShape 2"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7206" name="AutoShape 3"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7207" name="AutoShape 4"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7208" name="AutoShape 10"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7209" name="AutoShape 1"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7210" name="AutoShape 2"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7211" name="AutoShape 3"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7212" name="AutoShape 4"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7213" name="AutoShape 10"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7214" name="AutoShape 1"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7215" name="AutoShape 2"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7216" name="AutoShape 3"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7217" name="AutoShape 4"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7218" name="AutoShape 10"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7219" name="AutoShape 1"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7220" name="AutoShape 2"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7221" name="AutoShape 3"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7222" name="AutoShape 4"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81</xdr:row>
      <xdr:rowOff>0</xdr:rowOff>
    </xdr:from>
    <xdr:to>
      <xdr:col>1</xdr:col>
      <xdr:colOff>142875</xdr:colOff>
      <xdr:row>81</xdr:row>
      <xdr:rowOff>123825</xdr:rowOff>
    </xdr:to>
    <xdr:sp macro="" textlink="">
      <xdr:nvSpPr>
        <xdr:cNvPr id="947223" name="AutoShape 10" descr="image002"/>
        <xdr:cNvSpPr>
          <a:spLocks noChangeAspect="1" noChangeArrowheads="1"/>
        </xdr:cNvSpPr>
      </xdr:nvSpPr>
      <xdr:spPr bwMode="auto">
        <a:xfrm>
          <a:off x="485775" y="20688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142875</xdr:colOff>
      <xdr:row>84</xdr:row>
      <xdr:rowOff>123825</xdr:rowOff>
    </xdr:to>
    <xdr:sp macro="" textlink="">
      <xdr:nvSpPr>
        <xdr:cNvPr id="947224" name="AutoShape 1" descr="image002"/>
        <xdr:cNvSpPr>
          <a:spLocks noChangeAspect="1" noChangeArrowheads="1"/>
        </xdr:cNvSpPr>
      </xdr:nvSpPr>
      <xdr:spPr bwMode="auto">
        <a:xfrm>
          <a:off x="485775" y="21678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142875</xdr:colOff>
      <xdr:row>84</xdr:row>
      <xdr:rowOff>123825</xdr:rowOff>
    </xdr:to>
    <xdr:sp macro="" textlink="">
      <xdr:nvSpPr>
        <xdr:cNvPr id="947225" name="AutoShape 2" descr="image002"/>
        <xdr:cNvSpPr>
          <a:spLocks noChangeAspect="1" noChangeArrowheads="1"/>
        </xdr:cNvSpPr>
      </xdr:nvSpPr>
      <xdr:spPr bwMode="auto">
        <a:xfrm>
          <a:off x="485775" y="21678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142875</xdr:colOff>
      <xdr:row>84</xdr:row>
      <xdr:rowOff>123825</xdr:rowOff>
    </xdr:to>
    <xdr:sp macro="" textlink="">
      <xdr:nvSpPr>
        <xdr:cNvPr id="947226" name="AutoShape 3" descr="image002"/>
        <xdr:cNvSpPr>
          <a:spLocks noChangeAspect="1" noChangeArrowheads="1"/>
        </xdr:cNvSpPr>
      </xdr:nvSpPr>
      <xdr:spPr bwMode="auto">
        <a:xfrm>
          <a:off x="485775" y="21678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142875</xdr:colOff>
      <xdr:row>84</xdr:row>
      <xdr:rowOff>123825</xdr:rowOff>
    </xdr:to>
    <xdr:sp macro="" textlink="">
      <xdr:nvSpPr>
        <xdr:cNvPr id="947227" name="AutoShape 4" descr="image002"/>
        <xdr:cNvSpPr>
          <a:spLocks noChangeAspect="1" noChangeArrowheads="1"/>
        </xdr:cNvSpPr>
      </xdr:nvSpPr>
      <xdr:spPr bwMode="auto">
        <a:xfrm>
          <a:off x="485775" y="21678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84</xdr:row>
      <xdr:rowOff>0</xdr:rowOff>
    </xdr:from>
    <xdr:to>
      <xdr:col>1</xdr:col>
      <xdr:colOff>142875</xdr:colOff>
      <xdr:row>84</xdr:row>
      <xdr:rowOff>123825</xdr:rowOff>
    </xdr:to>
    <xdr:sp macro="" textlink="">
      <xdr:nvSpPr>
        <xdr:cNvPr id="947228" name="AutoShape 10" descr="image002"/>
        <xdr:cNvSpPr>
          <a:spLocks noChangeAspect="1" noChangeArrowheads="1"/>
        </xdr:cNvSpPr>
      </xdr:nvSpPr>
      <xdr:spPr bwMode="auto">
        <a:xfrm>
          <a:off x="485775" y="216789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82</xdr:row>
      <xdr:rowOff>0</xdr:rowOff>
    </xdr:from>
    <xdr:to>
      <xdr:col>1</xdr:col>
      <xdr:colOff>142875</xdr:colOff>
      <xdr:row>82</xdr:row>
      <xdr:rowOff>123825</xdr:rowOff>
    </xdr:to>
    <xdr:sp macro="" textlink="">
      <xdr:nvSpPr>
        <xdr:cNvPr id="947229" name="AutoShape 1" descr="image002"/>
        <xdr:cNvSpPr>
          <a:spLocks noChangeAspect="1" noChangeArrowheads="1"/>
        </xdr:cNvSpPr>
      </xdr:nvSpPr>
      <xdr:spPr bwMode="auto">
        <a:xfrm>
          <a:off x="485775" y="20878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82</xdr:row>
      <xdr:rowOff>0</xdr:rowOff>
    </xdr:from>
    <xdr:to>
      <xdr:col>1</xdr:col>
      <xdr:colOff>142875</xdr:colOff>
      <xdr:row>82</xdr:row>
      <xdr:rowOff>123825</xdr:rowOff>
    </xdr:to>
    <xdr:sp macro="" textlink="">
      <xdr:nvSpPr>
        <xdr:cNvPr id="947230" name="AutoShape 2" descr="image002"/>
        <xdr:cNvSpPr>
          <a:spLocks noChangeAspect="1" noChangeArrowheads="1"/>
        </xdr:cNvSpPr>
      </xdr:nvSpPr>
      <xdr:spPr bwMode="auto">
        <a:xfrm>
          <a:off x="485775" y="20878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82</xdr:row>
      <xdr:rowOff>0</xdr:rowOff>
    </xdr:from>
    <xdr:to>
      <xdr:col>1</xdr:col>
      <xdr:colOff>142875</xdr:colOff>
      <xdr:row>82</xdr:row>
      <xdr:rowOff>123825</xdr:rowOff>
    </xdr:to>
    <xdr:sp macro="" textlink="">
      <xdr:nvSpPr>
        <xdr:cNvPr id="947231" name="AutoShape 3" descr="image002"/>
        <xdr:cNvSpPr>
          <a:spLocks noChangeAspect="1" noChangeArrowheads="1"/>
        </xdr:cNvSpPr>
      </xdr:nvSpPr>
      <xdr:spPr bwMode="auto">
        <a:xfrm>
          <a:off x="485775" y="20878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82</xdr:row>
      <xdr:rowOff>0</xdr:rowOff>
    </xdr:from>
    <xdr:to>
      <xdr:col>1</xdr:col>
      <xdr:colOff>142875</xdr:colOff>
      <xdr:row>82</xdr:row>
      <xdr:rowOff>123825</xdr:rowOff>
    </xdr:to>
    <xdr:sp macro="" textlink="">
      <xdr:nvSpPr>
        <xdr:cNvPr id="947232" name="AutoShape 4" descr="image002"/>
        <xdr:cNvSpPr>
          <a:spLocks noChangeAspect="1" noChangeArrowheads="1"/>
        </xdr:cNvSpPr>
      </xdr:nvSpPr>
      <xdr:spPr bwMode="auto">
        <a:xfrm>
          <a:off x="485775" y="20878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82</xdr:row>
      <xdr:rowOff>0</xdr:rowOff>
    </xdr:from>
    <xdr:to>
      <xdr:col>1</xdr:col>
      <xdr:colOff>142875</xdr:colOff>
      <xdr:row>82</xdr:row>
      <xdr:rowOff>123825</xdr:rowOff>
    </xdr:to>
    <xdr:sp macro="" textlink="">
      <xdr:nvSpPr>
        <xdr:cNvPr id="947233" name="AutoShape 10" descr="image002"/>
        <xdr:cNvSpPr>
          <a:spLocks noChangeAspect="1" noChangeArrowheads="1"/>
        </xdr:cNvSpPr>
      </xdr:nvSpPr>
      <xdr:spPr bwMode="auto">
        <a:xfrm>
          <a:off x="485775" y="20878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34"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35"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36"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37"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38"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39"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40"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41"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42"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43"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44"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45"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46"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47"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48"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49"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50"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51"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52"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53"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54"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55"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56"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57"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58"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59"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60"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61"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62"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63"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64"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65"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66"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67"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68"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69"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70"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71"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72"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73"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74"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75"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76"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77"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78"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79"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80"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81"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82"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83"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89</xdr:row>
      <xdr:rowOff>0</xdr:rowOff>
    </xdr:from>
    <xdr:to>
      <xdr:col>1</xdr:col>
      <xdr:colOff>142875</xdr:colOff>
      <xdr:row>89</xdr:row>
      <xdr:rowOff>123825</xdr:rowOff>
    </xdr:to>
    <xdr:sp macro="" textlink="">
      <xdr:nvSpPr>
        <xdr:cNvPr id="947284" name="AutoShape 1" descr="image002"/>
        <xdr:cNvSpPr>
          <a:spLocks noChangeAspect="1" noChangeArrowheads="1"/>
        </xdr:cNvSpPr>
      </xdr:nvSpPr>
      <xdr:spPr bwMode="auto">
        <a:xfrm>
          <a:off x="485775" y="22812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89</xdr:row>
      <xdr:rowOff>0</xdr:rowOff>
    </xdr:from>
    <xdr:to>
      <xdr:col>1</xdr:col>
      <xdr:colOff>142875</xdr:colOff>
      <xdr:row>89</xdr:row>
      <xdr:rowOff>123825</xdr:rowOff>
    </xdr:to>
    <xdr:sp macro="" textlink="">
      <xdr:nvSpPr>
        <xdr:cNvPr id="947285" name="AutoShape 2" descr="image002"/>
        <xdr:cNvSpPr>
          <a:spLocks noChangeAspect="1" noChangeArrowheads="1"/>
        </xdr:cNvSpPr>
      </xdr:nvSpPr>
      <xdr:spPr bwMode="auto">
        <a:xfrm>
          <a:off x="485775" y="22812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89</xdr:row>
      <xdr:rowOff>0</xdr:rowOff>
    </xdr:from>
    <xdr:to>
      <xdr:col>1</xdr:col>
      <xdr:colOff>142875</xdr:colOff>
      <xdr:row>89</xdr:row>
      <xdr:rowOff>123825</xdr:rowOff>
    </xdr:to>
    <xdr:sp macro="" textlink="">
      <xdr:nvSpPr>
        <xdr:cNvPr id="947286" name="AutoShape 3" descr="image002"/>
        <xdr:cNvSpPr>
          <a:spLocks noChangeAspect="1" noChangeArrowheads="1"/>
        </xdr:cNvSpPr>
      </xdr:nvSpPr>
      <xdr:spPr bwMode="auto">
        <a:xfrm>
          <a:off x="485775" y="22812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89</xdr:row>
      <xdr:rowOff>0</xdr:rowOff>
    </xdr:from>
    <xdr:to>
      <xdr:col>1</xdr:col>
      <xdr:colOff>142875</xdr:colOff>
      <xdr:row>89</xdr:row>
      <xdr:rowOff>123825</xdr:rowOff>
    </xdr:to>
    <xdr:sp macro="" textlink="">
      <xdr:nvSpPr>
        <xdr:cNvPr id="947287" name="AutoShape 4" descr="image002"/>
        <xdr:cNvSpPr>
          <a:spLocks noChangeAspect="1" noChangeArrowheads="1"/>
        </xdr:cNvSpPr>
      </xdr:nvSpPr>
      <xdr:spPr bwMode="auto">
        <a:xfrm>
          <a:off x="485775" y="22812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89</xdr:row>
      <xdr:rowOff>0</xdr:rowOff>
    </xdr:from>
    <xdr:to>
      <xdr:col>1</xdr:col>
      <xdr:colOff>142875</xdr:colOff>
      <xdr:row>89</xdr:row>
      <xdr:rowOff>123825</xdr:rowOff>
    </xdr:to>
    <xdr:sp macro="" textlink="">
      <xdr:nvSpPr>
        <xdr:cNvPr id="947288" name="AutoShape 10" descr="image002"/>
        <xdr:cNvSpPr>
          <a:spLocks noChangeAspect="1" noChangeArrowheads="1"/>
        </xdr:cNvSpPr>
      </xdr:nvSpPr>
      <xdr:spPr bwMode="auto">
        <a:xfrm>
          <a:off x="485775" y="228123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89"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90"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91"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92"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7293"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294"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295"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296"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297"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298"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299"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00"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01"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02"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03"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04"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05"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06"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07"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08"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09"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10"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11"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12"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13"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14"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15"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16"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17"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18"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19"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20"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21"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22"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23"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24"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25"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26"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27"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28"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29"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30"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31"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32"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33"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34"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35"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36"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37"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38"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39"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40"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41"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42"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43"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94</xdr:row>
      <xdr:rowOff>0</xdr:rowOff>
    </xdr:from>
    <xdr:to>
      <xdr:col>1</xdr:col>
      <xdr:colOff>142875</xdr:colOff>
      <xdr:row>94</xdr:row>
      <xdr:rowOff>123825</xdr:rowOff>
    </xdr:to>
    <xdr:sp macro="" textlink="">
      <xdr:nvSpPr>
        <xdr:cNvPr id="947344" name="AutoShape 1" descr="image002"/>
        <xdr:cNvSpPr>
          <a:spLocks noChangeAspect="1" noChangeArrowheads="1"/>
        </xdr:cNvSpPr>
      </xdr:nvSpPr>
      <xdr:spPr bwMode="auto">
        <a:xfrm>
          <a:off x="485775" y="23945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94</xdr:row>
      <xdr:rowOff>0</xdr:rowOff>
    </xdr:from>
    <xdr:to>
      <xdr:col>1</xdr:col>
      <xdr:colOff>142875</xdr:colOff>
      <xdr:row>94</xdr:row>
      <xdr:rowOff>123825</xdr:rowOff>
    </xdr:to>
    <xdr:sp macro="" textlink="">
      <xdr:nvSpPr>
        <xdr:cNvPr id="947345" name="AutoShape 2" descr="image002"/>
        <xdr:cNvSpPr>
          <a:spLocks noChangeAspect="1" noChangeArrowheads="1"/>
        </xdr:cNvSpPr>
      </xdr:nvSpPr>
      <xdr:spPr bwMode="auto">
        <a:xfrm>
          <a:off x="485775" y="23945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94</xdr:row>
      <xdr:rowOff>0</xdr:rowOff>
    </xdr:from>
    <xdr:to>
      <xdr:col>1</xdr:col>
      <xdr:colOff>142875</xdr:colOff>
      <xdr:row>94</xdr:row>
      <xdr:rowOff>123825</xdr:rowOff>
    </xdr:to>
    <xdr:sp macro="" textlink="">
      <xdr:nvSpPr>
        <xdr:cNvPr id="947346" name="AutoShape 3" descr="image002"/>
        <xdr:cNvSpPr>
          <a:spLocks noChangeAspect="1" noChangeArrowheads="1"/>
        </xdr:cNvSpPr>
      </xdr:nvSpPr>
      <xdr:spPr bwMode="auto">
        <a:xfrm>
          <a:off x="485775" y="23945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94</xdr:row>
      <xdr:rowOff>0</xdr:rowOff>
    </xdr:from>
    <xdr:to>
      <xdr:col>1</xdr:col>
      <xdr:colOff>142875</xdr:colOff>
      <xdr:row>94</xdr:row>
      <xdr:rowOff>123825</xdr:rowOff>
    </xdr:to>
    <xdr:sp macro="" textlink="">
      <xdr:nvSpPr>
        <xdr:cNvPr id="947347" name="AutoShape 4" descr="image002"/>
        <xdr:cNvSpPr>
          <a:spLocks noChangeAspect="1" noChangeArrowheads="1"/>
        </xdr:cNvSpPr>
      </xdr:nvSpPr>
      <xdr:spPr bwMode="auto">
        <a:xfrm>
          <a:off x="485775" y="23945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94</xdr:row>
      <xdr:rowOff>0</xdr:rowOff>
    </xdr:from>
    <xdr:to>
      <xdr:col>1</xdr:col>
      <xdr:colOff>142875</xdr:colOff>
      <xdr:row>94</xdr:row>
      <xdr:rowOff>123825</xdr:rowOff>
    </xdr:to>
    <xdr:sp macro="" textlink="">
      <xdr:nvSpPr>
        <xdr:cNvPr id="947348" name="AutoShape 10" descr="image002"/>
        <xdr:cNvSpPr>
          <a:spLocks noChangeAspect="1" noChangeArrowheads="1"/>
        </xdr:cNvSpPr>
      </xdr:nvSpPr>
      <xdr:spPr bwMode="auto">
        <a:xfrm>
          <a:off x="485775" y="23945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49"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50"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51"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52"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7353"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5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5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5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5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5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5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6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6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6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6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6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6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6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6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6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6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7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7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7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7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7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7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7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7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7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7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8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8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8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8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8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8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8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8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8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8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9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9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9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9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9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9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9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9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9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39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40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40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40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40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104</xdr:row>
      <xdr:rowOff>0</xdr:rowOff>
    </xdr:from>
    <xdr:to>
      <xdr:col>1</xdr:col>
      <xdr:colOff>142875</xdr:colOff>
      <xdr:row>104</xdr:row>
      <xdr:rowOff>123825</xdr:rowOff>
    </xdr:to>
    <xdr:sp macro="" textlink="">
      <xdr:nvSpPr>
        <xdr:cNvPr id="947404" name="AutoShape 1" descr="image002"/>
        <xdr:cNvSpPr>
          <a:spLocks noChangeAspect="1" noChangeArrowheads="1"/>
        </xdr:cNvSpPr>
      </xdr:nvSpPr>
      <xdr:spPr bwMode="auto">
        <a:xfrm>
          <a:off x="485775" y="26212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104</xdr:row>
      <xdr:rowOff>0</xdr:rowOff>
    </xdr:from>
    <xdr:to>
      <xdr:col>1</xdr:col>
      <xdr:colOff>142875</xdr:colOff>
      <xdr:row>104</xdr:row>
      <xdr:rowOff>123825</xdr:rowOff>
    </xdr:to>
    <xdr:sp macro="" textlink="">
      <xdr:nvSpPr>
        <xdr:cNvPr id="947405" name="AutoShape 2" descr="image002"/>
        <xdr:cNvSpPr>
          <a:spLocks noChangeAspect="1" noChangeArrowheads="1"/>
        </xdr:cNvSpPr>
      </xdr:nvSpPr>
      <xdr:spPr bwMode="auto">
        <a:xfrm>
          <a:off x="485775" y="26212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104</xdr:row>
      <xdr:rowOff>0</xdr:rowOff>
    </xdr:from>
    <xdr:to>
      <xdr:col>1</xdr:col>
      <xdr:colOff>142875</xdr:colOff>
      <xdr:row>104</xdr:row>
      <xdr:rowOff>123825</xdr:rowOff>
    </xdr:to>
    <xdr:sp macro="" textlink="">
      <xdr:nvSpPr>
        <xdr:cNvPr id="947406" name="AutoShape 3" descr="image002"/>
        <xdr:cNvSpPr>
          <a:spLocks noChangeAspect="1" noChangeArrowheads="1"/>
        </xdr:cNvSpPr>
      </xdr:nvSpPr>
      <xdr:spPr bwMode="auto">
        <a:xfrm>
          <a:off x="485775" y="26212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104</xdr:row>
      <xdr:rowOff>0</xdr:rowOff>
    </xdr:from>
    <xdr:to>
      <xdr:col>1</xdr:col>
      <xdr:colOff>142875</xdr:colOff>
      <xdr:row>104</xdr:row>
      <xdr:rowOff>123825</xdr:rowOff>
    </xdr:to>
    <xdr:sp macro="" textlink="">
      <xdr:nvSpPr>
        <xdr:cNvPr id="947407" name="AutoShape 4" descr="image002"/>
        <xdr:cNvSpPr>
          <a:spLocks noChangeAspect="1" noChangeArrowheads="1"/>
        </xdr:cNvSpPr>
      </xdr:nvSpPr>
      <xdr:spPr bwMode="auto">
        <a:xfrm>
          <a:off x="485775" y="26212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104</xdr:row>
      <xdr:rowOff>0</xdr:rowOff>
    </xdr:from>
    <xdr:to>
      <xdr:col>1</xdr:col>
      <xdr:colOff>142875</xdr:colOff>
      <xdr:row>104</xdr:row>
      <xdr:rowOff>123825</xdr:rowOff>
    </xdr:to>
    <xdr:sp macro="" textlink="">
      <xdr:nvSpPr>
        <xdr:cNvPr id="947408" name="AutoShape 10" descr="image002"/>
        <xdr:cNvSpPr>
          <a:spLocks noChangeAspect="1" noChangeArrowheads="1"/>
        </xdr:cNvSpPr>
      </xdr:nvSpPr>
      <xdr:spPr bwMode="auto">
        <a:xfrm>
          <a:off x="485775" y="26212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40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41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41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41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41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947414" name="AutoShape 1" descr="image002"/>
        <xdr:cNvSpPr>
          <a:spLocks noChangeAspect="1" noChangeArrowheads="1"/>
        </xdr:cNvSpPr>
      </xdr:nvSpPr>
      <xdr:spPr bwMode="auto">
        <a:xfrm>
          <a:off x="485775" y="4114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947415" name="AutoShape 2" descr="image002"/>
        <xdr:cNvSpPr>
          <a:spLocks noChangeAspect="1" noChangeArrowheads="1"/>
        </xdr:cNvSpPr>
      </xdr:nvSpPr>
      <xdr:spPr bwMode="auto">
        <a:xfrm>
          <a:off x="485775" y="4114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947416" name="AutoShape 3" descr="image002"/>
        <xdr:cNvSpPr>
          <a:spLocks noChangeAspect="1" noChangeArrowheads="1"/>
        </xdr:cNvSpPr>
      </xdr:nvSpPr>
      <xdr:spPr bwMode="auto">
        <a:xfrm>
          <a:off x="485775" y="4114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947417" name="AutoShape 4" descr="image002"/>
        <xdr:cNvSpPr>
          <a:spLocks noChangeAspect="1" noChangeArrowheads="1"/>
        </xdr:cNvSpPr>
      </xdr:nvSpPr>
      <xdr:spPr bwMode="auto">
        <a:xfrm>
          <a:off x="485775" y="4114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947418" name="AutoShape 10" descr="image002"/>
        <xdr:cNvSpPr>
          <a:spLocks noChangeAspect="1" noChangeArrowheads="1"/>
        </xdr:cNvSpPr>
      </xdr:nvSpPr>
      <xdr:spPr bwMode="auto">
        <a:xfrm>
          <a:off x="485775" y="4114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29</xdr:row>
      <xdr:rowOff>0</xdr:rowOff>
    </xdr:from>
    <xdr:to>
      <xdr:col>1</xdr:col>
      <xdr:colOff>142875</xdr:colOff>
      <xdr:row>29</xdr:row>
      <xdr:rowOff>123825</xdr:rowOff>
    </xdr:to>
    <xdr:sp macro="" textlink="">
      <xdr:nvSpPr>
        <xdr:cNvPr id="947419" name="AutoShape 1" descr="image002"/>
        <xdr:cNvSpPr>
          <a:spLocks noChangeAspect="1" noChangeArrowheads="1"/>
        </xdr:cNvSpPr>
      </xdr:nvSpPr>
      <xdr:spPr bwMode="auto">
        <a:xfrm>
          <a:off x="485775" y="780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29</xdr:row>
      <xdr:rowOff>0</xdr:rowOff>
    </xdr:from>
    <xdr:to>
      <xdr:col>1</xdr:col>
      <xdr:colOff>142875</xdr:colOff>
      <xdr:row>29</xdr:row>
      <xdr:rowOff>123825</xdr:rowOff>
    </xdr:to>
    <xdr:sp macro="" textlink="">
      <xdr:nvSpPr>
        <xdr:cNvPr id="947420" name="AutoShape 2" descr="image002"/>
        <xdr:cNvSpPr>
          <a:spLocks noChangeAspect="1" noChangeArrowheads="1"/>
        </xdr:cNvSpPr>
      </xdr:nvSpPr>
      <xdr:spPr bwMode="auto">
        <a:xfrm>
          <a:off x="485775" y="780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29</xdr:row>
      <xdr:rowOff>0</xdr:rowOff>
    </xdr:from>
    <xdr:to>
      <xdr:col>1</xdr:col>
      <xdr:colOff>142875</xdr:colOff>
      <xdr:row>29</xdr:row>
      <xdr:rowOff>123825</xdr:rowOff>
    </xdr:to>
    <xdr:sp macro="" textlink="">
      <xdr:nvSpPr>
        <xdr:cNvPr id="947421" name="AutoShape 3" descr="image002"/>
        <xdr:cNvSpPr>
          <a:spLocks noChangeAspect="1" noChangeArrowheads="1"/>
        </xdr:cNvSpPr>
      </xdr:nvSpPr>
      <xdr:spPr bwMode="auto">
        <a:xfrm>
          <a:off x="485775" y="780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29</xdr:row>
      <xdr:rowOff>0</xdr:rowOff>
    </xdr:from>
    <xdr:to>
      <xdr:col>1</xdr:col>
      <xdr:colOff>142875</xdr:colOff>
      <xdr:row>29</xdr:row>
      <xdr:rowOff>123825</xdr:rowOff>
    </xdr:to>
    <xdr:sp macro="" textlink="">
      <xdr:nvSpPr>
        <xdr:cNvPr id="947422" name="AutoShape 4" descr="image002"/>
        <xdr:cNvSpPr>
          <a:spLocks noChangeAspect="1" noChangeArrowheads="1"/>
        </xdr:cNvSpPr>
      </xdr:nvSpPr>
      <xdr:spPr bwMode="auto">
        <a:xfrm>
          <a:off x="485775" y="780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29</xdr:row>
      <xdr:rowOff>0</xdr:rowOff>
    </xdr:from>
    <xdr:to>
      <xdr:col>1</xdr:col>
      <xdr:colOff>142875</xdr:colOff>
      <xdr:row>29</xdr:row>
      <xdr:rowOff>123825</xdr:rowOff>
    </xdr:to>
    <xdr:sp macro="" textlink="">
      <xdr:nvSpPr>
        <xdr:cNvPr id="947423" name="AutoShape 10" descr="image002"/>
        <xdr:cNvSpPr>
          <a:spLocks noChangeAspect="1" noChangeArrowheads="1"/>
        </xdr:cNvSpPr>
      </xdr:nvSpPr>
      <xdr:spPr bwMode="auto">
        <a:xfrm>
          <a:off x="485775" y="78009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0</xdr:rowOff>
    </xdr:from>
    <xdr:to>
      <xdr:col>1</xdr:col>
      <xdr:colOff>142875</xdr:colOff>
      <xdr:row>34</xdr:row>
      <xdr:rowOff>123825</xdr:rowOff>
    </xdr:to>
    <xdr:sp macro="" textlink="">
      <xdr:nvSpPr>
        <xdr:cNvPr id="947424" name="AutoShape 1" descr="image002"/>
        <xdr:cNvSpPr>
          <a:spLocks noChangeAspect="1" noChangeArrowheads="1"/>
        </xdr:cNvSpPr>
      </xdr:nvSpPr>
      <xdr:spPr bwMode="auto">
        <a:xfrm>
          <a:off x="485775" y="893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0</xdr:rowOff>
    </xdr:from>
    <xdr:to>
      <xdr:col>1</xdr:col>
      <xdr:colOff>142875</xdr:colOff>
      <xdr:row>34</xdr:row>
      <xdr:rowOff>123825</xdr:rowOff>
    </xdr:to>
    <xdr:sp macro="" textlink="">
      <xdr:nvSpPr>
        <xdr:cNvPr id="947425" name="AutoShape 2" descr="image002"/>
        <xdr:cNvSpPr>
          <a:spLocks noChangeAspect="1" noChangeArrowheads="1"/>
        </xdr:cNvSpPr>
      </xdr:nvSpPr>
      <xdr:spPr bwMode="auto">
        <a:xfrm>
          <a:off x="485775" y="893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0</xdr:rowOff>
    </xdr:from>
    <xdr:to>
      <xdr:col>1</xdr:col>
      <xdr:colOff>142875</xdr:colOff>
      <xdr:row>34</xdr:row>
      <xdr:rowOff>123825</xdr:rowOff>
    </xdr:to>
    <xdr:sp macro="" textlink="">
      <xdr:nvSpPr>
        <xdr:cNvPr id="947426" name="AutoShape 3" descr="image002"/>
        <xdr:cNvSpPr>
          <a:spLocks noChangeAspect="1" noChangeArrowheads="1"/>
        </xdr:cNvSpPr>
      </xdr:nvSpPr>
      <xdr:spPr bwMode="auto">
        <a:xfrm>
          <a:off x="485775" y="893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0</xdr:rowOff>
    </xdr:from>
    <xdr:to>
      <xdr:col>1</xdr:col>
      <xdr:colOff>142875</xdr:colOff>
      <xdr:row>34</xdr:row>
      <xdr:rowOff>123825</xdr:rowOff>
    </xdr:to>
    <xdr:sp macro="" textlink="">
      <xdr:nvSpPr>
        <xdr:cNvPr id="947427" name="AutoShape 4" descr="image002"/>
        <xdr:cNvSpPr>
          <a:spLocks noChangeAspect="1" noChangeArrowheads="1"/>
        </xdr:cNvSpPr>
      </xdr:nvSpPr>
      <xdr:spPr bwMode="auto">
        <a:xfrm>
          <a:off x="485775" y="893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34</xdr:row>
      <xdr:rowOff>0</xdr:rowOff>
    </xdr:from>
    <xdr:to>
      <xdr:col>1</xdr:col>
      <xdr:colOff>142875</xdr:colOff>
      <xdr:row>34</xdr:row>
      <xdr:rowOff>123825</xdr:rowOff>
    </xdr:to>
    <xdr:sp macro="" textlink="">
      <xdr:nvSpPr>
        <xdr:cNvPr id="947428" name="AutoShape 10" descr="image002"/>
        <xdr:cNvSpPr>
          <a:spLocks noChangeAspect="1" noChangeArrowheads="1"/>
        </xdr:cNvSpPr>
      </xdr:nvSpPr>
      <xdr:spPr bwMode="auto">
        <a:xfrm>
          <a:off x="485775" y="8934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39</xdr:row>
      <xdr:rowOff>0</xdr:rowOff>
    </xdr:from>
    <xdr:to>
      <xdr:col>1</xdr:col>
      <xdr:colOff>142875</xdr:colOff>
      <xdr:row>39</xdr:row>
      <xdr:rowOff>123825</xdr:rowOff>
    </xdr:to>
    <xdr:sp macro="" textlink="">
      <xdr:nvSpPr>
        <xdr:cNvPr id="947429" name="AutoShape 1" descr="image002"/>
        <xdr:cNvSpPr>
          <a:spLocks noChangeAspect="1" noChangeArrowheads="1"/>
        </xdr:cNvSpPr>
      </xdr:nvSpPr>
      <xdr:spPr bwMode="auto">
        <a:xfrm>
          <a:off x="485775" y="10067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39</xdr:row>
      <xdr:rowOff>0</xdr:rowOff>
    </xdr:from>
    <xdr:to>
      <xdr:col>1</xdr:col>
      <xdr:colOff>142875</xdr:colOff>
      <xdr:row>39</xdr:row>
      <xdr:rowOff>123825</xdr:rowOff>
    </xdr:to>
    <xdr:sp macro="" textlink="">
      <xdr:nvSpPr>
        <xdr:cNvPr id="947430" name="AutoShape 2" descr="image002"/>
        <xdr:cNvSpPr>
          <a:spLocks noChangeAspect="1" noChangeArrowheads="1"/>
        </xdr:cNvSpPr>
      </xdr:nvSpPr>
      <xdr:spPr bwMode="auto">
        <a:xfrm>
          <a:off x="485775" y="10067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39</xdr:row>
      <xdr:rowOff>0</xdr:rowOff>
    </xdr:from>
    <xdr:to>
      <xdr:col>1</xdr:col>
      <xdr:colOff>142875</xdr:colOff>
      <xdr:row>39</xdr:row>
      <xdr:rowOff>123825</xdr:rowOff>
    </xdr:to>
    <xdr:sp macro="" textlink="">
      <xdr:nvSpPr>
        <xdr:cNvPr id="947431" name="AutoShape 3" descr="image002"/>
        <xdr:cNvSpPr>
          <a:spLocks noChangeAspect="1" noChangeArrowheads="1"/>
        </xdr:cNvSpPr>
      </xdr:nvSpPr>
      <xdr:spPr bwMode="auto">
        <a:xfrm>
          <a:off x="485775" y="10067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39</xdr:row>
      <xdr:rowOff>0</xdr:rowOff>
    </xdr:from>
    <xdr:to>
      <xdr:col>1</xdr:col>
      <xdr:colOff>142875</xdr:colOff>
      <xdr:row>39</xdr:row>
      <xdr:rowOff>123825</xdr:rowOff>
    </xdr:to>
    <xdr:sp macro="" textlink="">
      <xdr:nvSpPr>
        <xdr:cNvPr id="947432" name="AutoShape 4" descr="image002"/>
        <xdr:cNvSpPr>
          <a:spLocks noChangeAspect="1" noChangeArrowheads="1"/>
        </xdr:cNvSpPr>
      </xdr:nvSpPr>
      <xdr:spPr bwMode="auto">
        <a:xfrm>
          <a:off x="485775" y="10067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39</xdr:row>
      <xdr:rowOff>0</xdr:rowOff>
    </xdr:from>
    <xdr:to>
      <xdr:col>1</xdr:col>
      <xdr:colOff>142875</xdr:colOff>
      <xdr:row>39</xdr:row>
      <xdr:rowOff>123825</xdr:rowOff>
    </xdr:to>
    <xdr:sp macro="" textlink="">
      <xdr:nvSpPr>
        <xdr:cNvPr id="947433" name="AutoShape 10" descr="image002"/>
        <xdr:cNvSpPr>
          <a:spLocks noChangeAspect="1" noChangeArrowheads="1"/>
        </xdr:cNvSpPr>
      </xdr:nvSpPr>
      <xdr:spPr bwMode="auto">
        <a:xfrm>
          <a:off x="485775" y="10067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142875</xdr:colOff>
      <xdr:row>57</xdr:row>
      <xdr:rowOff>123825</xdr:rowOff>
    </xdr:to>
    <xdr:sp macro="" textlink="">
      <xdr:nvSpPr>
        <xdr:cNvPr id="947434" name="AutoShape 1" descr="image002"/>
        <xdr:cNvSpPr>
          <a:spLocks noChangeAspect="1" noChangeArrowheads="1"/>
        </xdr:cNvSpPr>
      </xdr:nvSpPr>
      <xdr:spPr bwMode="auto">
        <a:xfrm>
          <a:off x="485775" y="1488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142875</xdr:colOff>
      <xdr:row>57</xdr:row>
      <xdr:rowOff>123825</xdr:rowOff>
    </xdr:to>
    <xdr:sp macro="" textlink="">
      <xdr:nvSpPr>
        <xdr:cNvPr id="947435" name="AutoShape 2" descr="image002"/>
        <xdr:cNvSpPr>
          <a:spLocks noChangeAspect="1" noChangeArrowheads="1"/>
        </xdr:cNvSpPr>
      </xdr:nvSpPr>
      <xdr:spPr bwMode="auto">
        <a:xfrm>
          <a:off x="485775" y="1488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142875</xdr:colOff>
      <xdr:row>57</xdr:row>
      <xdr:rowOff>123825</xdr:rowOff>
    </xdr:to>
    <xdr:sp macro="" textlink="">
      <xdr:nvSpPr>
        <xdr:cNvPr id="947436" name="AutoShape 3" descr="image002"/>
        <xdr:cNvSpPr>
          <a:spLocks noChangeAspect="1" noChangeArrowheads="1"/>
        </xdr:cNvSpPr>
      </xdr:nvSpPr>
      <xdr:spPr bwMode="auto">
        <a:xfrm>
          <a:off x="485775" y="1488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142875</xdr:colOff>
      <xdr:row>57</xdr:row>
      <xdr:rowOff>123825</xdr:rowOff>
    </xdr:to>
    <xdr:sp macro="" textlink="">
      <xdr:nvSpPr>
        <xdr:cNvPr id="947437" name="AutoShape 4" descr="image002"/>
        <xdr:cNvSpPr>
          <a:spLocks noChangeAspect="1" noChangeArrowheads="1"/>
        </xdr:cNvSpPr>
      </xdr:nvSpPr>
      <xdr:spPr bwMode="auto">
        <a:xfrm>
          <a:off x="485775" y="1488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142875</xdr:colOff>
      <xdr:row>57</xdr:row>
      <xdr:rowOff>123825</xdr:rowOff>
    </xdr:to>
    <xdr:sp macro="" textlink="">
      <xdr:nvSpPr>
        <xdr:cNvPr id="947438" name="AutoShape 10" descr="image002"/>
        <xdr:cNvSpPr>
          <a:spLocks noChangeAspect="1" noChangeArrowheads="1"/>
        </xdr:cNvSpPr>
      </xdr:nvSpPr>
      <xdr:spPr bwMode="auto">
        <a:xfrm>
          <a:off x="485775" y="1488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105</xdr:row>
      <xdr:rowOff>0</xdr:rowOff>
    </xdr:from>
    <xdr:to>
      <xdr:col>1</xdr:col>
      <xdr:colOff>142875</xdr:colOff>
      <xdr:row>105</xdr:row>
      <xdr:rowOff>123825</xdr:rowOff>
    </xdr:to>
    <xdr:sp macro="" textlink="">
      <xdr:nvSpPr>
        <xdr:cNvPr id="947439" name="AutoShape 1" descr="image002"/>
        <xdr:cNvSpPr>
          <a:spLocks noChangeAspect="1" noChangeArrowheads="1"/>
        </xdr:cNvSpPr>
      </xdr:nvSpPr>
      <xdr:spPr bwMode="auto">
        <a:xfrm>
          <a:off x="485775" y="26422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105</xdr:row>
      <xdr:rowOff>0</xdr:rowOff>
    </xdr:from>
    <xdr:to>
      <xdr:col>1</xdr:col>
      <xdr:colOff>142875</xdr:colOff>
      <xdr:row>105</xdr:row>
      <xdr:rowOff>123825</xdr:rowOff>
    </xdr:to>
    <xdr:sp macro="" textlink="">
      <xdr:nvSpPr>
        <xdr:cNvPr id="947440" name="AutoShape 2" descr="image002"/>
        <xdr:cNvSpPr>
          <a:spLocks noChangeAspect="1" noChangeArrowheads="1"/>
        </xdr:cNvSpPr>
      </xdr:nvSpPr>
      <xdr:spPr bwMode="auto">
        <a:xfrm>
          <a:off x="485775" y="26422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105</xdr:row>
      <xdr:rowOff>0</xdr:rowOff>
    </xdr:from>
    <xdr:to>
      <xdr:col>1</xdr:col>
      <xdr:colOff>142875</xdr:colOff>
      <xdr:row>105</xdr:row>
      <xdr:rowOff>123825</xdr:rowOff>
    </xdr:to>
    <xdr:sp macro="" textlink="">
      <xdr:nvSpPr>
        <xdr:cNvPr id="947441" name="AutoShape 3" descr="image002"/>
        <xdr:cNvSpPr>
          <a:spLocks noChangeAspect="1" noChangeArrowheads="1"/>
        </xdr:cNvSpPr>
      </xdr:nvSpPr>
      <xdr:spPr bwMode="auto">
        <a:xfrm>
          <a:off x="485775" y="26422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105</xdr:row>
      <xdr:rowOff>0</xdr:rowOff>
    </xdr:from>
    <xdr:to>
      <xdr:col>1</xdr:col>
      <xdr:colOff>142875</xdr:colOff>
      <xdr:row>105</xdr:row>
      <xdr:rowOff>123825</xdr:rowOff>
    </xdr:to>
    <xdr:sp macro="" textlink="">
      <xdr:nvSpPr>
        <xdr:cNvPr id="947442" name="AutoShape 4" descr="image002"/>
        <xdr:cNvSpPr>
          <a:spLocks noChangeAspect="1" noChangeArrowheads="1"/>
        </xdr:cNvSpPr>
      </xdr:nvSpPr>
      <xdr:spPr bwMode="auto">
        <a:xfrm>
          <a:off x="485775" y="26422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105</xdr:row>
      <xdr:rowOff>0</xdr:rowOff>
    </xdr:from>
    <xdr:to>
      <xdr:col>1</xdr:col>
      <xdr:colOff>142875</xdr:colOff>
      <xdr:row>105</xdr:row>
      <xdr:rowOff>123825</xdr:rowOff>
    </xdr:to>
    <xdr:sp macro="" textlink="">
      <xdr:nvSpPr>
        <xdr:cNvPr id="947443" name="AutoShape 10" descr="image002"/>
        <xdr:cNvSpPr>
          <a:spLocks noChangeAspect="1" noChangeArrowheads="1"/>
        </xdr:cNvSpPr>
      </xdr:nvSpPr>
      <xdr:spPr bwMode="auto">
        <a:xfrm>
          <a:off x="485775" y="26422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62</xdr:row>
      <xdr:rowOff>0</xdr:rowOff>
    </xdr:from>
    <xdr:to>
      <xdr:col>1</xdr:col>
      <xdr:colOff>142875</xdr:colOff>
      <xdr:row>62</xdr:row>
      <xdr:rowOff>123825</xdr:rowOff>
    </xdr:to>
    <xdr:sp macro="" textlink="">
      <xdr:nvSpPr>
        <xdr:cNvPr id="947444" name="AutoShape 1" descr="image002"/>
        <xdr:cNvSpPr>
          <a:spLocks noChangeAspect="1" noChangeArrowheads="1"/>
        </xdr:cNvSpPr>
      </xdr:nvSpPr>
      <xdr:spPr bwMode="auto">
        <a:xfrm>
          <a:off x="485775" y="1602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62</xdr:row>
      <xdr:rowOff>0</xdr:rowOff>
    </xdr:from>
    <xdr:to>
      <xdr:col>1</xdr:col>
      <xdr:colOff>142875</xdr:colOff>
      <xdr:row>62</xdr:row>
      <xdr:rowOff>123825</xdr:rowOff>
    </xdr:to>
    <xdr:sp macro="" textlink="">
      <xdr:nvSpPr>
        <xdr:cNvPr id="947445" name="AutoShape 2" descr="image002"/>
        <xdr:cNvSpPr>
          <a:spLocks noChangeAspect="1" noChangeArrowheads="1"/>
        </xdr:cNvSpPr>
      </xdr:nvSpPr>
      <xdr:spPr bwMode="auto">
        <a:xfrm>
          <a:off x="485775" y="1602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62</xdr:row>
      <xdr:rowOff>0</xdr:rowOff>
    </xdr:from>
    <xdr:to>
      <xdr:col>1</xdr:col>
      <xdr:colOff>142875</xdr:colOff>
      <xdr:row>62</xdr:row>
      <xdr:rowOff>123825</xdr:rowOff>
    </xdr:to>
    <xdr:sp macro="" textlink="">
      <xdr:nvSpPr>
        <xdr:cNvPr id="947446" name="AutoShape 3" descr="image002"/>
        <xdr:cNvSpPr>
          <a:spLocks noChangeAspect="1" noChangeArrowheads="1"/>
        </xdr:cNvSpPr>
      </xdr:nvSpPr>
      <xdr:spPr bwMode="auto">
        <a:xfrm>
          <a:off x="485775" y="1602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62</xdr:row>
      <xdr:rowOff>0</xdr:rowOff>
    </xdr:from>
    <xdr:to>
      <xdr:col>1</xdr:col>
      <xdr:colOff>142875</xdr:colOff>
      <xdr:row>62</xdr:row>
      <xdr:rowOff>123825</xdr:rowOff>
    </xdr:to>
    <xdr:sp macro="" textlink="">
      <xdr:nvSpPr>
        <xdr:cNvPr id="947447" name="AutoShape 4" descr="image002"/>
        <xdr:cNvSpPr>
          <a:spLocks noChangeAspect="1" noChangeArrowheads="1"/>
        </xdr:cNvSpPr>
      </xdr:nvSpPr>
      <xdr:spPr bwMode="auto">
        <a:xfrm>
          <a:off x="485775" y="1602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62</xdr:row>
      <xdr:rowOff>0</xdr:rowOff>
    </xdr:from>
    <xdr:to>
      <xdr:col>1</xdr:col>
      <xdr:colOff>142875</xdr:colOff>
      <xdr:row>62</xdr:row>
      <xdr:rowOff>123825</xdr:rowOff>
    </xdr:to>
    <xdr:sp macro="" textlink="">
      <xdr:nvSpPr>
        <xdr:cNvPr id="947448" name="AutoShape 10" descr="image002"/>
        <xdr:cNvSpPr>
          <a:spLocks noChangeAspect="1" noChangeArrowheads="1"/>
        </xdr:cNvSpPr>
      </xdr:nvSpPr>
      <xdr:spPr bwMode="auto">
        <a:xfrm>
          <a:off x="485775" y="16021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67</xdr:row>
      <xdr:rowOff>0</xdr:rowOff>
    </xdr:from>
    <xdr:to>
      <xdr:col>1</xdr:col>
      <xdr:colOff>142875</xdr:colOff>
      <xdr:row>67</xdr:row>
      <xdr:rowOff>123825</xdr:rowOff>
    </xdr:to>
    <xdr:sp macro="" textlink="">
      <xdr:nvSpPr>
        <xdr:cNvPr id="947449" name="AutoShape 1" descr="image002"/>
        <xdr:cNvSpPr>
          <a:spLocks noChangeAspect="1" noChangeArrowheads="1"/>
        </xdr:cNvSpPr>
      </xdr:nvSpPr>
      <xdr:spPr bwMode="auto">
        <a:xfrm>
          <a:off x="485775" y="1715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67</xdr:row>
      <xdr:rowOff>0</xdr:rowOff>
    </xdr:from>
    <xdr:to>
      <xdr:col>1</xdr:col>
      <xdr:colOff>142875</xdr:colOff>
      <xdr:row>67</xdr:row>
      <xdr:rowOff>123825</xdr:rowOff>
    </xdr:to>
    <xdr:sp macro="" textlink="">
      <xdr:nvSpPr>
        <xdr:cNvPr id="947450" name="AutoShape 2" descr="image002"/>
        <xdr:cNvSpPr>
          <a:spLocks noChangeAspect="1" noChangeArrowheads="1"/>
        </xdr:cNvSpPr>
      </xdr:nvSpPr>
      <xdr:spPr bwMode="auto">
        <a:xfrm>
          <a:off x="485775" y="1715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67</xdr:row>
      <xdr:rowOff>0</xdr:rowOff>
    </xdr:from>
    <xdr:to>
      <xdr:col>1</xdr:col>
      <xdr:colOff>142875</xdr:colOff>
      <xdr:row>67</xdr:row>
      <xdr:rowOff>123825</xdr:rowOff>
    </xdr:to>
    <xdr:sp macro="" textlink="">
      <xdr:nvSpPr>
        <xdr:cNvPr id="947451" name="AutoShape 3" descr="image002"/>
        <xdr:cNvSpPr>
          <a:spLocks noChangeAspect="1" noChangeArrowheads="1"/>
        </xdr:cNvSpPr>
      </xdr:nvSpPr>
      <xdr:spPr bwMode="auto">
        <a:xfrm>
          <a:off x="485775" y="1715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67</xdr:row>
      <xdr:rowOff>0</xdr:rowOff>
    </xdr:from>
    <xdr:to>
      <xdr:col>1</xdr:col>
      <xdr:colOff>142875</xdr:colOff>
      <xdr:row>67</xdr:row>
      <xdr:rowOff>123825</xdr:rowOff>
    </xdr:to>
    <xdr:sp macro="" textlink="">
      <xdr:nvSpPr>
        <xdr:cNvPr id="947452" name="AutoShape 4" descr="image002"/>
        <xdr:cNvSpPr>
          <a:spLocks noChangeAspect="1" noChangeArrowheads="1"/>
        </xdr:cNvSpPr>
      </xdr:nvSpPr>
      <xdr:spPr bwMode="auto">
        <a:xfrm>
          <a:off x="485775" y="1715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67</xdr:row>
      <xdr:rowOff>0</xdr:rowOff>
    </xdr:from>
    <xdr:to>
      <xdr:col>1</xdr:col>
      <xdr:colOff>142875</xdr:colOff>
      <xdr:row>67</xdr:row>
      <xdr:rowOff>123825</xdr:rowOff>
    </xdr:to>
    <xdr:sp macro="" textlink="">
      <xdr:nvSpPr>
        <xdr:cNvPr id="947453" name="AutoShape 10" descr="image002"/>
        <xdr:cNvSpPr>
          <a:spLocks noChangeAspect="1" noChangeArrowheads="1"/>
        </xdr:cNvSpPr>
      </xdr:nvSpPr>
      <xdr:spPr bwMode="auto">
        <a:xfrm>
          <a:off x="485775" y="17154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85</xdr:row>
      <xdr:rowOff>0</xdr:rowOff>
    </xdr:from>
    <xdr:to>
      <xdr:col>1</xdr:col>
      <xdr:colOff>142875</xdr:colOff>
      <xdr:row>85</xdr:row>
      <xdr:rowOff>123825</xdr:rowOff>
    </xdr:to>
    <xdr:sp macro="" textlink="">
      <xdr:nvSpPr>
        <xdr:cNvPr id="947454" name="AutoShape 1" descr="image002"/>
        <xdr:cNvSpPr>
          <a:spLocks noChangeAspect="1" noChangeArrowheads="1"/>
        </xdr:cNvSpPr>
      </xdr:nvSpPr>
      <xdr:spPr bwMode="auto">
        <a:xfrm>
          <a:off x="485775" y="21888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85</xdr:row>
      <xdr:rowOff>0</xdr:rowOff>
    </xdr:from>
    <xdr:to>
      <xdr:col>1</xdr:col>
      <xdr:colOff>142875</xdr:colOff>
      <xdr:row>85</xdr:row>
      <xdr:rowOff>123825</xdr:rowOff>
    </xdr:to>
    <xdr:sp macro="" textlink="">
      <xdr:nvSpPr>
        <xdr:cNvPr id="947455" name="AutoShape 2" descr="image002"/>
        <xdr:cNvSpPr>
          <a:spLocks noChangeAspect="1" noChangeArrowheads="1"/>
        </xdr:cNvSpPr>
      </xdr:nvSpPr>
      <xdr:spPr bwMode="auto">
        <a:xfrm>
          <a:off x="485775" y="21888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85</xdr:row>
      <xdr:rowOff>0</xdr:rowOff>
    </xdr:from>
    <xdr:to>
      <xdr:col>1</xdr:col>
      <xdr:colOff>142875</xdr:colOff>
      <xdr:row>85</xdr:row>
      <xdr:rowOff>123825</xdr:rowOff>
    </xdr:to>
    <xdr:sp macro="" textlink="">
      <xdr:nvSpPr>
        <xdr:cNvPr id="947456" name="AutoShape 3" descr="image002"/>
        <xdr:cNvSpPr>
          <a:spLocks noChangeAspect="1" noChangeArrowheads="1"/>
        </xdr:cNvSpPr>
      </xdr:nvSpPr>
      <xdr:spPr bwMode="auto">
        <a:xfrm>
          <a:off x="485775" y="21888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85</xdr:row>
      <xdr:rowOff>0</xdr:rowOff>
    </xdr:from>
    <xdr:to>
      <xdr:col>1</xdr:col>
      <xdr:colOff>142875</xdr:colOff>
      <xdr:row>85</xdr:row>
      <xdr:rowOff>123825</xdr:rowOff>
    </xdr:to>
    <xdr:sp macro="" textlink="">
      <xdr:nvSpPr>
        <xdr:cNvPr id="947457" name="AutoShape 4" descr="image002"/>
        <xdr:cNvSpPr>
          <a:spLocks noChangeAspect="1" noChangeArrowheads="1"/>
        </xdr:cNvSpPr>
      </xdr:nvSpPr>
      <xdr:spPr bwMode="auto">
        <a:xfrm>
          <a:off x="485775" y="21888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85</xdr:row>
      <xdr:rowOff>0</xdr:rowOff>
    </xdr:from>
    <xdr:to>
      <xdr:col>1</xdr:col>
      <xdr:colOff>142875</xdr:colOff>
      <xdr:row>85</xdr:row>
      <xdr:rowOff>123825</xdr:rowOff>
    </xdr:to>
    <xdr:sp macro="" textlink="">
      <xdr:nvSpPr>
        <xdr:cNvPr id="947458" name="AutoShape 10" descr="image002"/>
        <xdr:cNvSpPr>
          <a:spLocks noChangeAspect="1" noChangeArrowheads="1"/>
        </xdr:cNvSpPr>
      </xdr:nvSpPr>
      <xdr:spPr bwMode="auto">
        <a:xfrm>
          <a:off x="485775" y="21888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95</xdr:row>
      <xdr:rowOff>0</xdr:rowOff>
    </xdr:from>
    <xdr:to>
      <xdr:col>1</xdr:col>
      <xdr:colOff>142875</xdr:colOff>
      <xdr:row>95</xdr:row>
      <xdr:rowOff>123825</xdr:rowOff>
    </xdr:to>
    <xdr:sp macro="" textlink="">
      <xdr:nvSpPr>
        <xdr:cNvPr id="947459" name="AutoShape 1" descr="image002"/>
        <xdr:cNvSpPr>
          <a:spLocks noChangeAspect="1" noChangeArrowheads="1"/>
        </xdr:cNvSpPr>
      </xdr:nvSpPr>
      <xdr:spPr bwMode="auto">
        <a:xfrm>
          <a:off x="485775" y="24155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95</xdr:row>
      <xdr:rowOff>0</xdr:rowOff>
    </xdr:from>
    <xdr:to>
      <xdr:col>1</xdr:col>
      <xdr:colOff>142875</xdr:colOff>
      <xdr:row>95</xdr:row>
      <xdr:rowOff>123825</xdr:rowOff>
    </xdr:to>
    <xdr:sp macro="" textlink="">
      <xdr:nvSpPr>
        <xdr:cNvPr id="947460" name="AutoShape 2" descr="image002"/>
        <xdr:cNvSpPr>
          <a:spLocks noChangeAspect="1" noChangeArrowheads="1"/>
        </xdr:cNvSpPr>
      </xdr:nvSpPr>
      <xdr:spPr bwMode="auto">
        <a:xfrm>
          <a:off x="485775" y="24155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95</xdr:row>
      <xdr:rowOff>0</xdr:rowOff>
    </xdr:from>
    <xdr:to>
      <xdr:col>1</xdr:col>
      <xdr:colOff>142875</xdr:colOff>
      <xdr:row>95</xdr:row>
      <xdr:rowOff>123825</xdr:rowOff>
    </xdr:to>
    <xdr:sp macro="" textlink="">
      <xdr:nvSpPr>
        <xdr:cNvPr id="947461" name="AutoShape 3" descr="image002"/>
        <xdr:cNvSpPr>
          <a:spLocks noChangeAspect="1" noChangeArrowheads="1"/>
        </xdr:cNvSpPr>
      </xdr:nvSpPr>
      <xdr:spPr bwMode="auto">
        <a:xfrm>
          <a:off x="485775" y="24155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95</xdr:row>
      <xdr:rowOff>0</xdr:rowOff>
    </xdr:from>
    <xdr:to>
      <xdr:col>1</xdr:col>
      <xdr:colOff>142875</xdr:colOff>
      <xdr:row>95</xdr:row>
      <xdr:rowOff>123825</xdr:rowOff>
    </xdr:to>
    <xdr:sp macro="" textlink="">
      <xdr:nvSpPr>
        <xdr:cNvPr id="947462" name="AutoShape 4" descr="image002"/>
        <xdr:cNvSpPr>
          <a:spLocks noChangeAspect="1" noChangeArrowheads="1"/>
        </xdr:cNvSpPr>
      </xdr:nvSpPr>
      <xdr:spPr bwMode="auto">
        <a:xfrm>
          <a:off x="485775" y="24155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95</xdr:row>
      <xdr:rowOff>0</xdr:rowOff>
    </xdr:from>
    <xdr:to>
      <xdr:col>1</xdr:col>
      <xdr:colOff>142875</xdr:colOff>
      <xdr:row>95</xdr:row>
      <xdr:rowOff>123825</xdr:rowOff>
    </xdr:to>
    <xdr:sp macro="" textlink="">
      <xdr:nvSpPr>
        <xdr:cNvPr id="947463" name="AutoShape 10" descr="image002"/>
        <xdr:cNvSpPr>
          <a:spLocks noChangeAspect="1" noChangeArrowheads="1"/>
        </xdr:cNvSpPr>
      </xdr:nvSpPr>
      <xdr:spPr bwMode="auto">
        <a:xfrm>
          <a:off x="485775" y="241554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90</xdr:row>
      <xdr:rowOff>0</xdr:rowOff>
    </xdr:from>
    <xdr:to>
      <xdr:col>1</xdr:col>
      <xdr:colOff>142875</xdr:colOff>
      <xdr:row>90</xdr:row>
      <xdr:rowOff>123825</xdr:rowOff>
    </xdr:to>
    <xdr:sp macro="" textlink="">
      <xdr:nvSpPr>
        <xdr:cNvPr id="947464" name="AutoShape 1" descr="image002"/>
        <xdr:cNvSpPr>
          <a:spLocks noChangeAspect="1" noChangeArrowheads="1"/>
        </xdr:cNvSpPr>
      </xdr:nvSpPr>
      <xdr:spPr bwMode="auto">
        <a:xfrm>
          <a:off x="485775" y="2302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90</xdr:row>
      <xdr:rowOff>0</xdr:rowOff>
    </xdr:from>
    <xdr:to>
      <xdr:col>1</xdr:col>
      <xdr:colOff>142875</xdr:colOff>
      <xdr:row>90</xdr:row>
      <xdr:rowOff>123825</xdr:rowOff>
    </xdr:to>
    <xdr:sp macro="" textlink="">
      <xdr:nvSpPr>
        <xdr:cNvPr id="947465" name="AutoShape 2" descr="image002"/>
        <xdr:cNvSpPr>
          <a:spLocks noChangeAspect="1" noChangeArrowheads="1"/>
        </xdr:cNvSpPr>
      </xdr:nvSpPr>
      <xdr:spPr bwMode="auto">
        <a:xfrm>
          <a:off x="485775" y="2302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90</xdr:row>
      <xdr:rowOff>0</xdr:rowOff>
    </xdr:from>
    <xdr:to>
      <xdr:col>1</xdr:col>
      <xdr:colOff>142875</xdr:colOff>
      <xdr:row>90</xdr:row>
      <xdr:rowOff>123825</xdr:rowOff>
    </xdr:to>
    <xdr:sp macro="" textlink="">
      <xdr:nvSpPr>
        <xdr:cNvPr id="947466" name="AutoShape 3" descr="image002"/>
        <xdr:cNvSpPr>
          <a:spLocks noChangeAspect="1" noChangeArrowheads="1"/>
        </xdr:cNvSpPr>
      </xdr:nvSpPr>
      <xdr:spPr bwMode="auto">
        <a:xfrm>
          <a:off x="485775" y="2302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90</xdr:row>
      <xdr:rowOff>0</xdr:rowOff>
    </xdr:from>
    <xdr:to>
      <xdr:col>1</xdr:col>
      <xdr:colOff>142875</xdr:colOff>
      <xdr:row>90</xdr:row>
      <xdr:rowOff>123825</xdr:rowOff>
    </xdr:to>
    <xdr:sp macro="" textlink="">
      <xdr:nvSpPr>
        <xdr:cNvPr id="947467" name="AutoShape 4" descr="image002"/>
        <xdr:cNvSpPr>
          <a:spLocks noChangeAspect="1" noChangeArrowheads="1"/>
        </xdr:cNvSpPr>
      </xdr:nvSpPr>
      <xdr:spPr bwMode="auto">
        <a:xfrm>
          <a:off x="485775" y="2302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90</xdr:row>
      <xdr:rowOff>0</xdr:rowOff>
    </xdr:from>
    <xdr:to>
      <xdr:col>1</xdr:col>
      <xdr:colOff>142875</xdr:colOff>
      <xdr:row>90</xdr:row>
      <xdr:rowOff>123825</xdr:rowOff>
    </xdr:to>
    <xdr:sp macro="" textlink="">
      <xdr:nvSpPr>
        <xdr:cNvPr id="947468" name="AutoShape 10" descr="image002"/>
        <xdr:cNvSpPr>
          <a:spLocks noChangeAspect="1" noChangeArrowheads="1"/>
        </xdr:cNvSpPr>
      </xdr:nvSpPr>
      <xdr:spPr bwMode="auto">
        <a:xfrm>
          <a:off x="485775" y="230219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46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47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47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47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747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104</xdr:row>
      <xdr:rowOff>0</xdr:rowOff>
    </xdr:from>
    <xdr:to>
      <xdr:col>1</xdr:col>
      <xdr:colOff>142875</xdr:colOff>
      <xdr:row>104</xdr:row>
      <xdr:rowOff>123825</xdr:rowOff>
    </xdr:to>
    <xdr:sp macro="" textlink="">
      <xdr:nvSpPr>
        <xdr:cNvPr id="947474" name="AutoShape 1" descr="image002"/>
        <xdr:cNvSpPr>
          <a:spLocks noChangeAspect="1" noChangeArrowheads="1"/>
        </xdr:cNvSpPr>
      </xdr:nvSpPr>
      <xdr:spPr bwMode="auto">
        <a:xfrm>
          <a:off x="485775" y="26212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104</xdr:row>
      <xdr:rowOff>0</xdr:rowOff>
    </xdr:from>
    <xdr:to>
      <xdr:col>1</xdr:col>
      <xdr:colOff>142875</xdr:colOff>
      <xdr:row>104</xdr:row>
      <xdr:rowOff>123825</xdr:rowOff>
    </xdr:to>
    <xdr:sp macro="" textlink="">
      <xdr:nvSpPr>
        <xdr:cNvPr id="947475" name="AutoShape 2" descr="image002"/>
        <xdr:cNvSpPr>
          <a:spLocks noChangeAspect="1" noChangeArrowheads="1"/>
        </xdr:cNvSpPr>
      </xdr:nvSpPr>
      <xdr:spPr bwMode="auto">
        <a:xfrm>
          <a:off x="485775" y="26212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104</xdr:row>
      <xdr:rowOff>0</xdr:rowOff>
    </xdr:from>
    <xdr:to>
      <xdr:col>1</xdr:col>
      <xdr:colOff>142875</xdr:colOff>
      <xdr:row>104</xdr:row>
      <xdr:rowOff>123825</xdr:rowOff>
    </xdr:to>
    <xdr:sp macro="" textlink="">
      <xdr:nvSpPr>
        <xdr:cNvPr id="947476" name="AutoShape 3" descr="image002"/>
        <xdr:cNvSpPr>
          <a:spLocks noChangeAspect="1" noChangeArrowheads="1"/>
        </xdr:cNvSpPr>
      </xdr:nvSpPr>
      <xdr:spPr bwMode="auto">
        <a:xfrm>
          <a:off x="485775" y="26212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104</xdr:row>
      <xdr:rowOff>0</xdr:rowOff>
    </xdr:from>
    <xdr:to>
      <xdr:col>1</xdr:col>
      <xdr:colOff>142875</xdr:colOff>
      <xdr:row>104</xdr:row>
      <xdr:rowOff>123825</xdr:rowOff>
    </xdr:to>
    <xdr:sp macro="" textlink="">
      <xdr:nvSpPr>
        <xdr:cNvPr id="947477" name="AutoShape 4" descr="image002"/>
        <xdr:cNvSpPr>
          <a:spLocks noChangeAspect="1" noChangeArrowheads="1"/>
        </xdr:cNvSpPr>
      </xdr:nvSpPr>
      <xdr:spPr bwMode="auto">
        <a:xfrm>
          <a:off x="485775" y="26212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104</xdr:row>
      <xdr:rowOff>0</xdr:rowOff>
    </xdr:from>
    <xdr:to>
      <xdr:col>1</xdr:col>
      <xdr:colOff>142875</xdr:colOff>
      <xdr:row>104</xdr:row>
      <xdr:rowOff>123825</xdr:rowOff>
    </xdr:to>
    <xdr:sp macro="" textlink="">
      <xdr:nvSpPr>
        <xdr:cNvPr id="947478" name="AutoShape 10" descr="image002"/>
        <xdr:cNvSpPr>
          <a:spLocks noChangeAspect="1" noChangeArrowheads="1"/>
        </xdr:cNvSpPr>
      </xdr:nvSpPr>
      <xdr:spPr bwMode="auto">
        <a:xfrm>
          <a:off x="485775" y="262128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105</xdr:row>
      <xdr:rowOff>0</xdr:rowOff>
    </xdr:from>
    <xdr:to>
      <xdr:col>1</xdr:col>
      <xdr:colOff>142875</xdr:colOff>
      <xdr:row>105</xdr:row>
      <xdr:rowOff>123825</xdr:rowOff>
    </xdr:to>
    <xdr:sp macro="" textlink="">
      <xdr:nvSpPr>
        <xdr:cNvPr id="947479" name="AutoShape 1" descr="image002"/>
        <xdr:cNvSpPr>
          <a:spLocks noChangeAspect="1" noChangeArrowheads="1"/>
        </xdr:cNvSpPr>
      </xdr:nvSpPr>
      <xdr:spPr bwMode="auto">
        <a:xfrm>
          <a:off x="485775" y="26422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105</xdr:row>
      <xdr:rowOff>0</xdr:rowOff>
    </xdr:from>
    <xdr:to>
      <xdr:col>1</xdr:col>
      <xdr:colOff>142875</xdr:colOff>
      <xdr:row>105</xdr:row>
      <xdr:rowOff>123825</xdr:rowOff>
    </xdr:to>
    <xdr:sp macro="" textlink="">
      <xdr:nvSpPr>
        <xdr:cNvPr id="947480" name="AutoShape 2" descr="image002"/>
        <xdr:cNvSpPr>
          <a:spLocks noChangeAspect="1" noChangeArrowheads="1"/>
        </xdr:cNvSpPr>
      </xdr:nvSpPr>
      <xdr:spPr bwMode="auto">
        <a:xfrm>
          <a:off x="485775" y="26422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105</xdr:row>
      <xdr:rowOff>0</xdr:rowOff>
    </xdr:from>
    <xdr:to>
      <xdr:col>1</xdr:col>
      <xdr:colOff>142875</xdr:colOff>
      <xdr:row>105</xdr:row>
      <xdr:rowOff>123825</xdr:rowOff>
    </xdr:to>
    <xdr:sp macro="" textlink="">
      <xdr:nvSpPr>
        <xdr:cNvPr id="947481" name="AutoShape 3" descr="image002"/>
        <xdr:cNvSpPr>
          <a:spLocks noChangeAspect="1" noChangeArrowheads="1"/>
        </xdr:cNvSpPr>
      </xdr:nvSpPr>
      <xdr:spPr bwMode="auto">
        <a:xfrm>
          <a:off x="485775" y="26422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105</xdr:row>
      <xdr:rowOff>0</xdr:rowOff>
    </xdr:from>
    <xdr:to>
      <xdr:col>1</xdr:col>
      <xdr:colOff>142875</xdr:colOff>
      <xdr:row>105</xdr:row>
      <xdr:rowOff>123825</xdr:rowOff>
    </xdr:to>
    <xdr:sp macro="" textlink="">
      <xdr:nvSpPr>
        <xdr:cNvPr id="947482" name="AutoShape 4" descr="image002"/>
        <xdr:cNvSpPr>
          <a:spLocks noChangeAspect="1" noChangeArrowheads="1"/>
        </xdr:cNvSpPr>
      </xdr:nvSpPr>
      <xdr:spPr bwMode="auto">
        <a:xfrm>
          <a:off x="485775" y="26422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105</xdr:row>
      <xdr:rowOff>0</xdr:rowOff>
    </xdr:from>
    <xdr:to>
      <xdr:col>1</xdr:col>
      <xdr:colOff>142875</xdr:colOff>
      <xdr:row>105</xdr:row>
      <xdr:rowOff>123825</xdr:rowOff>
    </xdr:to>
    <xdr:sp macro="" textlink="">
      <xdr:nvSpPr>
        <xdr:cNvPr id="947483" name="AutoShape 10" descr="image002"/>
        <xdr:cNvSpPr>
          <a:spLocks noChangeAspect="1" noChangeArrowheads="1"/>
        </xdr:cNvSpPr>
      </xdr:nvSpPr>
      <xdr:spPr bwMode="auto">
        <a:xfrm>
          <a:off x="485775" y="264223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484"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485"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486"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487"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488"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489"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490"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491"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492"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493"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494"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495"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496"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497"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498"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499"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00"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01"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02"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03"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04"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05"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06"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07"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08"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09"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10"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11"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12"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13"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14"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15"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16"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17"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18"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19"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20"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21"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22"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23"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24"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25"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26"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27"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28"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29"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30"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31"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32"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33"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142875</xdr:colOff>
      <xdr:row>43</xdr:row>
      <xdr:rowOff>123825</xdr:rowOff>
    </xdr:to>
    <xdr:sp macro="" textlink="">
      <xdr:nvSpPr>
        <xdr:cNvPr id="947534" name="AutoShape 1" descr="image002"/>
        <xdr:cNvSpPr>
          <a:spLocks noChangeAspect="1" noChangeArrowheads="1"/>
        </xdr:cNvSpPr>
      </xdr:nvSpPr>
      <xdr:spPr bwMode="auto">
        <a:xfrm>
          <a:off x="485775" y="10991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142875</xdr:colOff>
      <xdr:row>43</xdr:row>
      <xdr:rowOff>123825</xdr:rowOff>
    </xdr:to>
    <xdr:sp macro="" textlink="">
      <xdr:nvSpPr>
        <xdr:cNvPr id="947535" name="AutoShape 2" descr="image002"/>
        <xdr:cNvSpPr>
          <a:spLocks noChangeAspect="1" noChangeArrowheads="1"/>
        </xdr:cNvSpPr>
      </xdr:nvSpPr>
      <xdr:spPr bwMode="auto">
        <a:xfrm>
          <a:off x="485775" y="10991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142875</xdr:colOff>
      <xdr:row>43</xdr:row>
      <xdr:rowOff>123825</xdr:rowOff>
    </xdr:to>
    <xdr:sp macro="" textlink="">
      <xdr:nvSpPr>
        <xdr:cNvPr id="947536" name="AutoShape 3" descr="image002"/>
        <xdr:cNvSpPr>
          <a:spLocks noChangeAspect="1" noChangeArrowheads="1"/>
        </xdr:cNvSpPr>
      </xdr:nvSpPr>
      <xdr:spPr bwMode="auto">
        <a:xfrm>
          <a:off x="485775" y="10991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142875</xdr:colOff>
      <xdr:row>43</xdr:row>
      <xdr:rowOff>123825</xdr:rowOff>
    </xdr:to>
    <xdr:sp macro="" textlink="">
      <xdr:nvSpPr>
        <xdr:cNvPr id="947537" name="AutoShape 4" descr="image002"/>
        <xdr:cNvSpPr>
          <a:spLocks noChangeAspect="1" noChangeArrowheads="1"/>
        </xdr:cNvSpPr>
      </xdr:nvSpPr>
      <xdr:spPr bwMode="auto">
        <a:xfrm>
          <a:off x="485775" y="10991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142875</xdr:colOff>
      <xdr:row>43</xdr:row>
      <xdr:rowOff>123825</xdr:rowOff>
    </xdr:to>
    <xdr:sp macro="" textlink="">
      <xdr:nvSpPr>
        <xdr:cNvPr id="947538" name="AutoShape 10" descr="image002"/>
        <xdr:cNvSpPr>
          <a:spLocks noChangeAspect="1" noChangeArrowheads="1"/>
        </xdr:cNvSpPr>
      </xdr:nvSpPr>
      <xdr:spPr bwMode="auto">
        <a:xfrm>
          <a:off x="485775" y="109918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39"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40"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41"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42"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543"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142875</xdr:colOff>
      <xdr:row>45</xdr:row>
      <xdr:rowOff>123825</xdr:rowOff>
    </xdr:to>
    <xdr:sp macro="" textlink="">
      <xdr:nvSpPr>
        <xdr:cNvPr id="947544" name="AutoShape 1" descr="image002"/>
        <xdr:cNvSpPr>
          <a:spLocks noChangeAspect="1" noChangeArrowheads="1"/>
        </xdr:cNvSpPr>
      </xdr:nvSpPr>
      <xdr:spPr bwMode="auto">
        <a:xfrm>
          <a:off x="485775" y="11410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142875</xdr:colOff>
      <xdr:row>45</xdr:row>
      <xdr:rowOff>123825</xdr:rowOff>
    </xdr:to>
    <xdr:sp macro="" textlink="">
      <xdr:nvSpPr>
        <xdr:cNvPr id="947545" name="AutoShape 2" descr="image002"/>
        <xdr:cNvSpPr>
          <a:spLocks noChangeAspect="1" noChangeArrowheads="1"/>
        </xdr:cNvSpPr>
      </xdr:nvSpPr>
      <xdr:spPr bwMode="auto">
        <a:xfrm>
          <a:off x="485775" y="11410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142875</xdr:colOff>
      <xdr:row>45</xdr:row>
      <xdr:rowOff>123825</xdr:rowOff>
    </xdr:to>
    <xdr:sp macro="" textlink="">
      <xdr:nvSpPr>
        <xdr:cNvPr id="947546" name="AutoShape 3" descr="image002"/>
        <xdr:cNvSpPr>
          <a:spLocks noChangeAspect="1" noChangeArrowheads="1"/>
        </xdr:cNvSpPr>
      </xdr:nvSpPr>
      <xdr:spPr bwMode="auto">
        <a:xfrm>
          <a:off x="485775" y="11410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142875</xdr:colOff>
      <xdr:row>45</xdr:row>
      <xdr:rowOff>123825</xdr:rowOff>
    </xdr:to>
    <xdr:sp macro="" textlink="">
      <xdr:nvSpPr>
        <xdr:cNvPr id="947547" name="AutoShape 4" descr="image002"/>
        <xdr:cNvSpPr>
          <a:spLocks noChangeAspect="1" noChangeArrowheads="1"/>
        </xdr:cNvSpPr>
      </xdr:nvSpPr>
      <xdr:spPr bwMode="auto">
        <a:xfrm>
          <a:off x="485775" y="11410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45</xdr:row>
      <xdr:rowOff>0</xdr:rowOff>
    </xdr:from>
    <xdr:to>
      <xdr:col>1</xdr:col>
      <xdr:colOff>142875</xdr:colOff>
      <xdr:row>45</xdr:row>
      <xdr:rowOff>123825</xdr:rowOff>
    </xdr:to>
    <xdr:sp macro="" textlink="">
      <xdr:nvSpPr>
        <xdr:cNvPr id="947548" name="AutoShape 10" descr="image002"/>
        <xdr:cNvSpPr>
          <a:spLocks noChangeAspect="1" noChangeArrowheads="1"/>
        </xdr:cNvSpPr>
      </xdr:nvSpPr>
      <xdr:spPr bwMode="auto">
        <a:xfrm>
          <a:off x="485775" y="11410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4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5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5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5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5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5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5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5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5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5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5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6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6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6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6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6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6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6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6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6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6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7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7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7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7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7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7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7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7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7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7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8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8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8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8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8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8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8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8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8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8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9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9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9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9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9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9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9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9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59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71</xdr:row>
      <xdr:rowOff>0</xdr:rowOff>
    </xdr:from>
    <xdr:to>
      <xdr:col>1</xdr:col>
      <xdr:colOff>142875</xdr:colOff>
      <xdr:row>71</xdr:row>
      <xdr:rowOff>123825</xdr:rowOff>
    </xdr:to>
    <xdr:sp macro="" textlink="">
      <xdr:nvSpPr>
        <xdr:cNvPr id="947599" name="AutoShape 1" descr="image002"/>
        <xdr:cNvSpPr>
          <a:spLocks noChangeAspect="1" noChangeArrowheads="1"/>
        </xdr:cNvSpPr>
      </xdr:nvSpPr>
      <xdr:spPr bwMode="auto">
        <a:xfrm>
          <a:off x="485775" y="18078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71</xdr:row>
      <xdr:rowOff>0</xdr:rowOff>
    </xdr:from>
    <xdr:to>
      <xdr:col>1</xdr:col>
      <xdr:colOff>142875</xdr:colOff>
      <xdr:row>71</xdr:row>
      <xdr:rowOff>123825</xdr:rowOff>
    </xdr:to>
    <xdr:sp macro="" textlink="">
      <xdr:nvSpPr>
        <xdr:cNvPr id="947600" name="AutoShape 2" descr="image002"/>
        <xdr:cNvSpPr>
          <a:spLocks noChangeAspect="1" noChangeArrowheads="1"/>
        </xdr:cNvSpPr>
      </xdr:nvSpPr>
      <xdr:spPr bwMode="auto">
        <a:xfrm>
          <a:off x="485775" y="18078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71</xdr:row>
      <xdr:rowOff>0</xdr:rowOff>
    </xdr:from>
    <xdr:to>
      <xdr:col>1</xdr:col>
      <xdr:colOff>142875</xdr:colOff>
      <xdr:row>71</xdr:row>
      <xdr:rowOff>123825</xdr:rowOff>
    </xdr:to>
    <xdr:sp macro="" textlink="">
      <xdr:nvSpPr>
        <xdr:cNvPr id="947601" name="AutoShape 3" descr="image002"/>
        <xdr:cNvSpPr>
          <a:spLocks noChangeAspect="1" noChangeArrowheads="1"/>
        </xdr:cNvSpPr>
      </xdr:nvSpPr>
      <xdr:spPr bwMode="auto">
        <a:xfrm>
          <a:off x="485775" y="18078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71</xdr:row>
      <xdr:rowOff>0</xdr:rowOff>
    </xdr:from>
    <xdr:to>
      <xdr:col>1</xdr:col>
      <xdr:colOff>142875</xdr:colOff>
      <xdr:row>71</xdr:row>
      <xdr:rowOff>123825</xdr:rowOff>
    </xdr:to>
    <xdr:sp macro="" textlink="">
      <xdr:nvSpPr>
        <xdr:cNvPr id="947602" name="AutoShape 4" descr="image002"/>
        <xdr:cNvSpPr>
          <a:spLocks noChangeAspect="1" noChangeArrowheads="1"/>
        </xdr:cNvSpPr>
      </xdr:nvSpPr>
      <xdr:spPr bwMode="auto">
        <a:xfrm>
          <a:off x="485775" y="18078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71</xdr:row>
      <xdr:rowOff>0</xdr:rowOff>
    </xdr:from>
    <xdr:to>
      <xdr:col>1</xdr:col>
      <xdr:colOff>142875</xdr:colOff>
      <xdr:row>71</xdr:row>
      <xdr:rowOff>123825</xdr:rowOff>
    </xdr:to>
    <xdr:sp macro="" textlink="">
      <xdr:nvSpPr>
        <xdr:cNvPr id="947603" name="AutoShape 10" descr="image002"/>
        <xdr:cNvSpPr>
          <a:spLocks noChangeAspect="1" noChangeArrowheads="1"/>
        </xdr:cNvSpPr>
      </xdr:nvSpPr>
      <xdr:spPr bwMode="auto">
        <a:xfrm>
          <a:off x="485775" y="18078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60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60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60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60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760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47609" name="AutoShape 1" descr="image002"/>
        <xdr:cNvSpPr>
          <a:spLocks noChangeAspect="1" noChangeArrowheads="1"/>
        </xdr:cNvSpPr>
      </xdr:nvSpPr>
      <xdr:spPr bwMode="auto">
        <a:xfrm>
          <a:off x="485775" y="1828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47610" name="AutoShape 2" descr="image002"/>
        <xdr:cNvSpPr>
          <a:spLocks noChangeAspect="1" noChangeArrowheads="1"/>
        </xdr:cNvSpPr>
      </xdr:nvSpPr>
      <xdr:spPr bwMode="auto">
        <a:xfrm>
          <a:off x="485775" y="1828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47611" name="AutoShape 3" descr="image002"/>
        <xdr:cNvSpPr>
          <a:spLocks noChangeAspect="1" noChangeArrowheads="1"/>
        </xdr:cNvSpPr>
      </xdr:nvSpPr>
      <xdr:spPr bwMode="auto">
        <a:xfrm>
          <a:off x="485775" y="1828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47612" name="AutoShape 4" descr="image002"/>
        <xdr:cNvSpPr>
          <a:spLocks noChangeAspect="1" noChangeArrowheads="1"/>
        </xdr:cNvSpPr>
      </xdr:nvSpPr>
      <xdr:spPr bwMode="auto">
        <a:xfrm>
          <a:off x="485775" y="1828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72</xdr:row>
      <xdr:rowOff>0</xdr:rowOff>
    </xdr:from>
    <xdr:to>
      <xdr:col>1</xdr:col>
      <xdr:colOff>142875</xdr:colOff>
      <xdr:row>72</xdr:row>
      <xdr:rowOff>123825</xdr:rowOff>
    </xdr:to>
    <xdr:sp macro="" textlink="">
      <xdr:nvSpPr>
        <xdr:cNvPr id="947613" name="AutoShape 10" descr="image002"/>
        <xdr:cNvSpPr>
          <a:spLocks noChangeAspect="1" noChangeArrowheads="1"/>
        </xdr:cNvSpPr>
      </xdr:nvSpPr>
      <xdr:spPr bwMode="auto">
        <a:xfrm>
          <a:off x="485775" y="18288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1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1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1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1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1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1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2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2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2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2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2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2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2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2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2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2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3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3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3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3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3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3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3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3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3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3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4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4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4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4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4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4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4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4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4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4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5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5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5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5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5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5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5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5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5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5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6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6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6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6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142875</xdr:colOff>
      <xdr:row>99</xdr:row>
      <xdr:rowOff>123825</xdr:rowOff>
    </xdr:to>
    <xdr:sp macro="" textlink="">
      <xdr:nvSpPr>
        <xdr:cNvPr id="947664" name="AutoShape 1" descr="image002"/>
        <xdr:cNvSpPr>
          <a:spLocks noChangeAspect="1" noChangeArrowheads="1"/>
        </xdr:cNvSpPr>
      </xdr:nvSpPr>
      <xdr:spPr bwMode="auto">
        <a:xfrm>
          <a:off x="485775" y="25079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142875</xdr:colOff>
      <xdr:row>99</xdr:row>
      <xdr:rowOff>123825</xdr:rowOff>
    </xdr:to>
    <xdr:sp macro="" textlink="">
      <xdr:nvSpPr>
        <xdr:cNvPr id="947665" name="AutoShape 2" descr="image002"/>
        <xdr:cNvSpPr>
          <a:spLocks noChangeAspect="1" noChangeArrowheads="1"/>
        </xdr:cNvSpPr>
      </xdr:nvSpPr>
      <xdr:spPr bwMode="auto">
        <a:xfrm>
          <a:off x="485775" y="25079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142875</xdr:colOff>
      <xdr:row>99</xdr:row>
      <xdr:rowOff>123825</xdr:rowOff>
    </xdr:to>
    <xdr:sp macro="" textlink="">
      <xdr:nvSpPr>
        <xdr:cNvPr id="947666" name="AutoShape 3" descr="image002"/>
        <xdr:cNvSpPr>
          <a:spLocks noChangeAspect="1" noChangeArrowheads="1"/>
        </xdr:cNvSpPr>
      </xdr:nvSpPr>
      <xdr:spPr bwMode="auto">
        <a:xfrm>
          <a:off x="485775" y="25079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142875</xdr:colOff>
      <xdr:row>99</xdr:row>
      <xdr:rowOff>123825</xdr:rowOff>
    </xdr:to>
    <xdr:sp macro="" textlink="">
      <xdr:nvSpPr>
        <xdr:cNvPr id="947667" name="AutoShape 4" descr="image002"/>
        <xdr:cNvSpPr>
          <a:spLocks noChangeAspect="1" noChangeArrowheads="1"/>
        </xdr:cNvSpPr>
      </xdr:nvSpPr>
      <xdr:spPr bwMode="auto">
        <a:xfrm>
          <a:off x="485775" y="25079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142875</xdr:colOff>
      <xdr:row>99</xdr:row>
      <xdr:rowOff>123825</xdr:rowOff>
    </xdr:to>
    <xdr:sp macro="" textlink="">
      <xdr:nvSpPr>
        <xdr:cNvPr id="947668" name="AutoShape 10" descr="image002"/>
        <xdr:cNvSpPr>
          <a:spLocks noChangeAspect="1" noChangeArrowheads="1"/>
        </xdr:cNvSpPr>
      </xdr:nvSpPr>
      <xdr:spPr bwMode="auto">
        <a:xfrm>
          <a:off x="485775" y="25079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6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7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7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7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7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100</xdr:row>
      <xdr:rowOff>0</xdr:rowOff>
    </xdr:from>
    <xdr:to>
      <xdr:col>1</xdr:col>
      <xdr:colOff>142875</xdr:colOff>
      <xdr:row>100</xdr:row>
      <xdr:rowOff>123825</xdr:rowOff>
    </xdr:to>
    <xdr:sp macro="" textlink="">
      <xdr:nvSpPr>
        <xdr:cNvPr id="947674" name="AutoShape 1" descr="image002"/>
        <xdr:cNvSpPr>
          <a:spLocks noChangeAspect="1" noChangeArrowheads="1"/>
        </xdr:cNvSpPr>
      </xdr:nvSpPr>
      <xdr:spPr bwMode="auto">
        <a:xfrm>
          <a:off x="485775" y="25288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100</xdr:row>
      <xdr:rowOff>0</xdr:rowOff>
    </xdr:from>
    <xdr:to>
      <xdr:col>1</xdr:col>
      <xdr:colOff>142875</xdr:colOff>
      <xdr:row>100</xdr:row>
      <xdr:rowOff>123825</xdr:rowOff>
    </xdr:to>
    <xdr:sp macro="" textlink="">
      <xdr:nvSpPr>
        <xdr:cNvPr id="947675" name="AutoShape 2" descr="image002"/>
        <xdr:cNvSpPr>
          <a:spLocks noChangeAspect="1" noChangeArrowheads="1"/>
        </xdr:cNvSpPr>
      </xdr:nvSpPr>
      <xdr:spPr bwMode="auto">
        <a:xfrm>
          <a:off x="485775" y="25288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100</xdr:row>
      <xdr:rowOff>0</xdr:rowOff>
    </xdr:from>
    <xdr:to>
      <xdr:col>1</xdr:col>
      <xdr:colOff>142875</xdr:colOff>
      <xdr:row>100</xdr:row>
      <xdr:rowOff>123825</xdr:rowOff>
    </xdr:to>
    <xdr:sp macro="" textlink="">
      <xdr:nvSpPr>
        <xdr:cNvPr id="947676" name="AutoShape 3" descr="image002"/>
        <xdr:cNvSpPr>
          <a:spLocks noChangeAspect="1" noChangeArrowheads="1"/>
        </xdr:cNvSpPr>
      </xdr:nvSpPr>
      <xdr:spPr bwMode="auto">
        <a:xfrm>
          <a:off x="485775" y="25288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100</xdr:row>
      <xdr:rowOff>0</xdr:rowOff>
    </xdr:from>
    <xdr:to>
      <xdr:col>1</xdr:col>
      <xdr:colOff>142875</xdr:colOff>
      <xdr:row>100</xdr:row>
      <xdr:rowOff>123825</xdr:rowOff>
    </xdr:to>
    <xdr:sp macro="" textlink="">
      <xdr:nvSpPr>
        <xdr:cNvPr id="947677" name="AutoShape 4" descr="image002"/>
        <xdr:cNvSpPr>
          <a:spLocks noChangeAspect="1" noChangeArrowheads="1"/>
        </xdr:cNvSpPr>
      </xdr:nvSpPr>
      <xdr:spPr bwMode="auto">
        <a:xfrm>
          <a:off x="485775" y="25288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100</xdr:row>
      <xdr:rowOff>0</xdr:rowOff>
    </xdr:from>
    <xdr:to>
      <xdr:col>1</xdr:col>
      <xdr:colOff>142875</xdr:colOff>
      <xdr:row>100</xdr:row>
      <xdr:rowOff>123825</xdr:rowOff>
    </xdr:to>
    <xdr:sp macro="" textlink="">
      <xdr:nvSpPr>
        <xdr:cNvPr id="947678" name="AutoShape 10" descr="image002"/>
        <xdr:cNvSpPr>
          <a:spLocks noChangeAspect="1" noChangeArrowheads="1"/>
        </xdr:cNvSpPr>
      </xdr:nvSpPr>
      <xdr:spPr bwMode="auto">
        <a:xfrm>
          <a:off x="485775" y="25288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7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8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8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8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768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142875</xdr:colOff>
      <xdr:row>99</xdr:row>
      <xdr:rowOff>123825</xdr:rowOff>
    </xdr:to>
    <xdr:sp macro="" textlink="">
      <xdr:nvSpPr>
        <xdr:cNvPr id="947684" name="AutoShape 1" descr="image002"/>
        <xdr:cNvSpPr>
          <a:spLocks noChangeAspect="1" noChangeArrowheads="1"/>
        </xdr:cNvSpPr>
      </xdr:nvSpPr>
      <xdr:spPr bwMode="auto">
        <a:xfrm>
          <a:off x="485775" y="25079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142875</xdr:colOff>
      <xdr:row>99</xdr:row>
      <xdr:rowOff>123825</xdr:rowOff>
    </xdr:to>
    <xdr:sp macro="" textlink="">
      <xdr:nvSpPr>
        <xdr:cNvPr id="947685" name="AutoShape 2" descr="image002"/>
        <xdr:cNvSpPr>
          <a:spLocks noChangeAspect="1" noChangeArrowheads="1"/>
        </xdr:cNvSpPr>
      </xdr:nvSpPr>
      <xdr:spPr bwMode="auto">
        <a:xfrm>
          <a:off x="485775" y="25079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142875</xdr:colOff>
      <xdr:row>99</xdr:row>
      <xdr:rowOff>123825</xdr:rowOff>
    </xdr:to>
    <xdr:sp macro="" textlink="">
      <xdr:nvSpPr>
        <xdr:cNvPr id="947686" name="AutoShape 3" descr="image002"/>
        <xdr:cNvSpPr>
          <a:spLocks noChangeAspect="1" noChangeArrowheads="1"/>
        </xdr:cNvSpPr>
      </xdr:nvSpPr>
      <xdr:spPr bwMode="auto">
        <a:xfrm>
          <a:off x="485775" y="25079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142875</xdr:colOff>
      <xdr:row>99</xdr:row>
      <xdr:rowOff>123825</xdr:rowOff>
    </xdr:to>
    <xdr:sp macro="" textlink="">
      <xdr:nvSpPr>
        <xdr:cNvPr id="947687" name="AutoShape 4" descr="image002"/>
        <xdr:cNvSpPr>
          <a:spLocks noChangeAspect="1" noChangeArrowheads="1"/>
        </xdr:cNvSpPr>
      </xdr:nvSpPr>
      <xdr:spPr bwMode="auto">
        <a:xfrm>
          <a:off x="485775" y="25079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99</xdr:row>
      <xdr:rowOff>0</xdr:rowOff>
    </xdr:from>
    <xdr:to>
      <xdr:col>1</xdr:col>
      <xdr:colOff>142875</xdr:colOff>
      <xdr:row>99</xdr:row>
      <xdr:rowOff>123825</xdr:rowOff>
    </xdr:to>
    <xdr:sp macro="" textlink="">
      <xdr:nvSpPr>
        <xdr:cNvPr id="947688" name="AutoShape 10" descr="image002"/>
        <xdr:cNvSpPr>
          <a:spLocks noChangeAspect="1" noChangeArrowheads="1"/>
        </xdr:cNvSpPr>
      </xdr:nvSpPr>
      <xdr:spPr bwMode="auto">
        <a:xfrm>
          <a:off x="485775" y="250793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100</xdr:row>
      <xdr:rowOff>0</xdr:rowOff>
    </xdr:from>
    <xdr:to>
      <xdr:col>1</xdr:col>
      <xdr:colOff>142875</xdr:colOff>
      <xdr:row>100</xdr:row>
      <xdr:rowOff>123825</xdr:rowOff>
    </xdr:to>
    <xdr:sp macro="" textlink="">
      <xdr:nvSpPr>
        <xdr:cNvPr id="947689" name="AutoShape 1" descr="image002"/>
        <xdr:cNvSpPr>
          <a:spLocks noChangeAspect="1" noChangeArrowheads="1"/>
        </xdr:cNvSpPr>
      </xdr:nvSpPr>
      <xdr:spPr bwMode="auto">
        <a:xfrm>
          <a:off x="485775" y="25288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100</xdr:row>
      <xdr:rowOff>0</xdr:rowOff>
    </xdr:from>
    <xdr:to>
      <xdr:col>1</xdr:col>
      <xdr:colOff>142875</xdr:colOff>
      <xdr:row>100</xdr:row>
      <xdr:rowOff>123825</xdr:rowOff>
    </xdr:to>
    <xdr:sp macro="" textlink="">
      <xdr:nvSpPr>
        <xdr:cNvPr id="947690" name="AutoShape 2" descr="image002"/>
        <xdr:cNvSpPr>
          <a:spLocks noChangeAspect="1" noChangeArrowheads="1"/>
        </xdr:cNvSpPr>
      </xdr:nvSpPr>
      <xdr:spPr bwMode="auto">
        <a:xfrm>
          <a:off x="485775" y="25288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100</xdr:row>
      <xdr:rowOff>0</xdr:rowOff>
    </xdr:from>
    <xdr:to>
      <xdr:col>1</xdr:col>
      <xdr:colOff>142875</xdr:colOff>
      <xdr:row>100</xdr:row>
      <xdr:rowOff>123825</xdr:rowOff>
    </xdr:to>
    <xdr:sp macro="" textlink="">
      <xdr:nvSpPr>
        <xdr:cNvPr id="947691" name="AutoShape 3" descr="image002"/>
        <xdr:cNvSpPr>
          <a:spLocks noChangeAspect="1" noChangeArrowheads="1"/>
        </xdr:cNvSpPr>
      </xdr:nvSpPr>
      <xdr:spPr bwMode="auto">
        <a:xfrm>
          <a:off x="485775" y="25288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100</xdr:row>
      <xdr:rowOff>0</xdr:rowOff>
    </xdr:from>
    <xdr:to>
      <xdr:col>1</xdr:col>
      <xdr:colOff>142875</xdr:colOff>
      <xdr:row>100</xdr:row>
      <xdr:rowOff>123825</xdr:rowOff>
    </xdr:to>
    <xdr:sp macro="" textlink="">
      <xdr:nvSpPr>
        <xdr:cNvPr id="947692" name="AutoShape 4" descr="image002"/>
        <xdr:cNvSpPr>
          <a:spLocks noChangeAspect="1" noChangeArrowheads="1"/>
        </xdr:cNvSpPr>
      </xdr:nvSpPr>
      <xdr:spPr bwMode="auto">
        <a:xfrm>
          <a:off x="485775" y="25288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100</xdr:row>
      <xdr:rowOff>0</xdr:rowOff>
    </xdr:from>
    <xdr:to>
      <xdr:col>1</xdr:col>
      <xdr:colOff>142875</xdr:colOff>
      <xdr:row>100</xdr:row>
      <xdr:rowOff>123825</xdr:rowOff>
    </xdr:to>
    <xdr:sp macro="" textlink="">
      <xdr:nvSpPr>
        <xdr:cNvPr id="947693" name="AutoShape 10" descr="image002"/>
        <xdr:cNvSpPr>
          <a:spLocks noChangeAspect="1" noChangeArrowheads="1"/>
        </xdr:cNvSpPr>
      </xdr:nvSpPr>
      <xdr:spPr bwMode="auto">
        <a:xfrm>
          <a:off x="485775" y="252888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7694" name="AutoShape 1"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7695" name="AutoShape 2"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7696" name="AutoShape 3"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7697" name="AutoShape 4"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7698" name="AutoShape 10"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7699" name="AutoShape 1"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7700" name="AutoShape 2"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7701" name="AutoShape 3"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7702" name="AutoShape 4"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7703" name="AutoShape 10"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7704" name="AutoShape 1"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7705" name="AutoShape 2"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7706" name="AutoShape 3"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7707" name="AutoShape 4"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7708" name="AutoShape 10"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7709" name="AutoShape 1"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7710" name="AutoShape 2"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7711" name="AutoShape 3"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7712" name="AutoShape 4"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xdr:row>
      <xdr:rowOff>0</xdr:rowOff>
    </xdr:from>
    <xdr:to>
      <xdr:col>1</xdr:col>
      <xdr:colOff>142875</xdr:colOff>
      <xdr:row>32</xdr:row>
      <xdr:rowOff>123825</xdr:rowOff>
    </xdr:to>
    <xdr:sp macro="" textlink="">
      <xdr:nvSpPr>
        <xdr:cNvPr id="947713" name="AutoShape 10" descr="image002"/>
        <xdr:cNvSpPr>
          <a:spLocks noChangeAspect="1" noChangeArrowheads="1"/>
        </xdr:cNvSpPr>
      </xdr:nvSpPr>
      <xdr:spPr bwMode="auto">
        <a:xfrm>
          <a:off x="485775" y="8429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14"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15"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16"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17"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18"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19"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20"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21"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22"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23"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24"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25"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26"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27"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28"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29"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30"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31"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32"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33"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34"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35"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36"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37"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38"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39"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40"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41"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42"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43"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44"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45"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46"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47"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48"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49"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50"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51"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52"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53"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54"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55"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56"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57"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58"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59"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60"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61"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62"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63"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64"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65"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66"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67"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68"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69"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70"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71"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72"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73"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74"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75"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76"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77"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78"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79"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80"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81"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82"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83"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84" name="AutoShape 1"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85" name="AutoShape 2"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86" name="AutoShape 3"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87" name="AutoShape 4"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37</xdr:row>
      <xdr:rowOff>0</xdr:rowOff>
    </xdr:from>
    <xdr:to>
      <xdr:col>1</xdr:col>
      <xdr:colOff>142875</xdr:colOff>
      <xdr:row>37</xdr:row>
      <xdr:rowOff>123825</xdr:rowOff>
    </xdr:to>
    <xdr:sp macro="" textlink="">
      <xdr:nvSpPr>
        <xdr:cNvPr id="947788" name="AutoShape 10" descr="image002"/>
        <xdr:cNvSpPr>
          <a:spLocks noChangeAspect="1" noChangeArrowheads="1"/>
        </xdr:cNvSpPr>
      </xdr:nvSpPr>
      <xdr:spPr bwMode="auto">
        <a:xfrm>
          <a:off x="485775" y="9563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789"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790"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791"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792"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793"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794"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795"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796"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797"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798"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799"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00"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01"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02"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03"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04"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05"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06"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07"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08"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09"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10"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11"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12"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13"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14"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15"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16"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17"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18"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19"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20"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21"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22"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23"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24"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25"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26"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27"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28"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29"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30"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31"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32"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33"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34"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35"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36"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37"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38"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39"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40"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41"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42"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43"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44"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45"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46"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47"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48"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49"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50"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51"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52"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53"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54"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55"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56"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57"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58"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59"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60"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61"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62"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63"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64"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65"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66"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67"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68"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69"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70"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71"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72"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73"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74"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75"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76"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77"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78"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79"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80"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81"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82"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83"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84"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85"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86"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87"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88"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89"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90"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91"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92"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93"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94"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95"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96"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97"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98"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899"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900"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901"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902"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903"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904"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905"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906"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907"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908"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909"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910"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911"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912"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913"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914" name="AutoShape 1"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915" name="AutoShape 2"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916" name="AutoShape 3"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917" name="AutoShape 4"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42</xdr:row>
      <xdr:rowOff>0</xdr:rowOff>
    </xdr:from>
    <xdr:to>
      <xdr:col>1</xdr:col>
      <xdr:colOff>142875</xdr:colOff>
      <xdr:row>42</xdr:row>
      <xdr:rowOff>123825</xdr:rowOff>
    </xdr:to>
    <xdr:sp macro="" textlink="">
      <xdr:nvSpPr>
        <xdr:cNvPr id="947918" name="AutoShape 10" descr="image002"/>
        <xdr:cNvSpPr>
          <a:spLocks noChangeAspect="1" noChangeArrowheads="1"/>
        </xdr:cNvSpPr>
      </xdr:nvSpPr>
      <xdr:spPr bwMode="auto">
        <a:xfrm>
          <a:off x="485775" y="10696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7919" name="AutoShape 1"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7920" name="AutoShape 2"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7921" name="AutoShape 3"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7922" name="AutoShape 4"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7923" name="AutoShape 10"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7924" name="AutoShape 1"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7925" name="AutoShape 2"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7926" name="AutoShape 3"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7927" name="AutoShape 4"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7928" name="AutoShape 10"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7929" name="AutoShape 1"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7930" name="AutoShape 2"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7931" name="AutoShape 3"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7932" name="AutoShape 4"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7933" name="AutoShape 10"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34"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35"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36"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37"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38"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39"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40"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41"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42"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43"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44"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45"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46"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47"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48"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49"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50"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51"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52"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53"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54"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55"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56"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57"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58"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59"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60"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61"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62"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63"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64"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65"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66"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67"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68"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69"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70"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71"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72"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73"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74"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75"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76"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77"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78"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79"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80"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81"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82"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83"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84"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85"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86"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87"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88"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89"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90"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91"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92"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93"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94"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95"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96"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97"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98"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7999"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8000"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8001"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8002"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8003"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8004" name="AutoShape 1"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8005" name="AutoShape 2"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8006" name="AutoShape 3"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8007" name="AutoShape 4"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60</xdr:row>
      <xdr:rowOff>0</xdr:rowOff>
    </xdr:from>
    <xdr:to>
      <xdr:col>1</xdr:col>
      <xdr:colOff>142875</xdr:colOff>
      <xdr:row>60</xdr:row>
      <xdr:rowOff>123825</xdr:rowOff>
    </xdr:to>
    <xdr:sp macro="" textlink="">
      <xdr:nvSpPr>
        <xdr:cNvPr id="948008" name="AutoShape 10" descr="image002"/>
        <xdr:cNvSpPr>
          <a:spLocks noChangeAspect="1" noChangeArrowheads="1"/>
        </xdr:cNvSpPr>
      </xdr:nvSpPr>
      <xdr:spPr bwMode="auto">
        <a:xfrm>
          <a:off x="485775" y="155162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09"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10"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11"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12"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13"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14"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15"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16"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17"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18"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19"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20"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21"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22"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23"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24"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25"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26"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27"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28"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29"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30"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31"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32"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33"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34"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35"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36"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37"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38"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39"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40"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41"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42"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43"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44"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45"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46"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47"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48"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49"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50"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51"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52"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53"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54"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55"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56"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57"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58"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59"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60"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61"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62"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63"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64"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65"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66"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67"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68"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69"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70"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71"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72"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73"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74"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75"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76"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77"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78"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79"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80"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81"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82"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83"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84"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85"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86"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87"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88"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89"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90"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91"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92"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93"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94"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95"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96"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97"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98"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099"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00"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01"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02"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03"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04"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05"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06"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07"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08"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09"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10"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11"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12"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13"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14"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15"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16"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17"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18"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19"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20"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21"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22"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23"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24"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25"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26"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27"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28"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29"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30"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31"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32"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33"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34" name="AutoShape 1"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35" name="AutoShape 2"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36" name="AutoShape 3"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37" name="AutoShape 4"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65</xdr:row>
      <xdr:rowOff>0</xdr:rowOff>
    </xdr:from>
    <xdr:to>
      <xdr:col>1</xdr:col>
      <xdr:colOff>142875</xdr:colOff>
      <xdr:row>65</xdr:row>
      <xdr:rowOff>123825</xdr:rowOff>
    </xdr:to>
    <xdr:sp macro="" textlink="">
      <xdr:nvSpPr>
        <xdr:cNvPr id="948138" name="AutoShape 10" descr="image002"/>
        <xdr:cNvSpPr>
          <a:spLocks noChangeAspect="1" noChangeArrowheads="1"/>
        </xdr:cNvSpPr>
      </xdr:nvSpPr>
      <xdr:spPr bwMode="auto">
        <a:xfrm>
          <a:off x="485775" y="166497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3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4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4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4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4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4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4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4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4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4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4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5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5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5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5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5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5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5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5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5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5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6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6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6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6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6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6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6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6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6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6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7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7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7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7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7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7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7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7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7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7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8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8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8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8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8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8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8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8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8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8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9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9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9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9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9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9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9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9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9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19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0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0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0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0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0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0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0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0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0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0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1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1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1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1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1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1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1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1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1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1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2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2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2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2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2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2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2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2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2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2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3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3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3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3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3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3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3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3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3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3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4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4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4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4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4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4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4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4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4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4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5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5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5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5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5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5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5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5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5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5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6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6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6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6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6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6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6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6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6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6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7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7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7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7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7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7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7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7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7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7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8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8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8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8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8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8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8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8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8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8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9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9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9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9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9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9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9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9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9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29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0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0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0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0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0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0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0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0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0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0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1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1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1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1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14"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15"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16"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17"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18"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19" name="AutoShape 1"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20" name="AutoShape 2"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21" name="AutoShape 3"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22" name="AutoShape 4"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70</xdr:row>
      <xdr:rowOff>0</xdr:rowOff>
    </xdr:from>
    <xdr:to>
      <xdr:col>1</xdr:col>
      <xdr:colOff>142875</xdr:colOff>
      <xdr:row>70</xdr:row>
      <xdr:rowOff>123825</xdr:rowOff>
    </xdr:to>
    <xdr:sp macro="" textlink="">
      <xdr:nvSpPr>
        <xdr:cNvPr id="948323" name="AutoShape 10" descr="image002"/>
        <xdr:cNvSpPr>
          <a:spLocks noChangeAspect="1" noChangeArrowheads="1"/>
        </xdr:cNvSpPr>
      </xdr:nvSpPr>
      <xdr:spPr bwMode="auto">
        <a:xfrm>
          <a:off x="485775" y="17783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48324" name="AutoShape 1" descr="image002"/>
        <xdr:cNvSpPr>
          <a:spLocks noChangeAspect="1" noChangeArrowheads="1"/>
        </xdr:cNvSpPr>
      </xdr:nvSpPr>
      <xdr:spPr bwMode="auto">
        <a:xfrm>
          <a:off x="485775" y="14678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48325" name="AutoShape 2" descr="image002"/>
        <xdr:cNvSpPr>
          <a:spLocks noChangeAspect="1" noChangeArrowheads="1"/>
        </xdr:cNvSpPr>
      </xdr:nvSpPr>
      <xdr:spPr bwMode="auto">
        <a:xfrm>
          <a:off x="485775" y="14678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48326" name="AutoShape 3" descr="image002"/>
        <xdr:cNvSpPr>
          <a:spLocks noChangeAspect="1" noChangeArrowheads="1"/>
        </xdr:cNvSpPr>
      </xdr:nvSpPr>
      <xdr:spPr bwMode="auto">
        <a:xfrm>
          <a:off x="485775" y="14678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48327" name="AutoShape 4" descr="image002"/>
        <xdr:cNvSpPr>
          <a:spLocks noChangeAspect="1" noChangeArrowheads="1"/>
        </xdr:cNvSpPr>
      </xdr:nvSpPr>
      <xdr:spPr bwMode="auto">
        <a:xfrm>
          <a:off x="485775" y="14678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48328" name="AutoShape 10" descr="image002"/>
        <xdr:cNvSpPr>
          <a:spLocks noChangeAspect="1" noChangeArrowheads="1"/>
        </xdr:cNvSpPr>
      </xdr:nvSpPr>
      <xdr:spPr bwMode="auto">
        <a:xfrm>
          <a:off x="485775" y="146780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142875</xdr:colOff>
      <xdr:row>57</xdr:row>
      <xdr:rowOff>123825</xdr:rowOff>
    </xdr:to>
    <xdr:sp macro="" textlink="">
      <xdr:nvSpPr>
        <xdr:cNvPr id="948329" name="AutoShape 1" descr="image002"/>
        <xdr:cNvSpPr>
          <a:spLocks noChangeAspect="1" noChangeArrowheads="1"/>
        </xdr:cNvSpPr>
      </xdr:nvSpPr>
      <xdr:spPr bwMode="auto">
        <a:xfrm>
          <a:off x="485775" y="1488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142875</xdr:colOff>
      <xdr:row>57</xdr:row>
      <xdr:rowOff>123825</xdr:rowOff>
    </xdr:to>
    <xdr:sp macro="" textlink="">
      <xdr:nvSpPr>
        <xdr:cNvPr id="948330" name="AutoShape 2" descr="image002"/>
        <xdr:cNvSpPr>
          <a:spLocks noChangeAspect="1" noChangeArrowheads="1"/>
        </xdr:cNvSpPr>
      </xdr:nvSpPr>
      <xdr:spPr bwMode="auto">
        <a:xfrm>
          <a:off x="485775" y="1488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142875</xdr:colOff>
      <xdr:row>57</xdr:row>
      <xdr:rowOff>123825</xdr:rowOff>
    </xdr:to>
    <xdr:sp macro="" textlink="">
      <xdr:nvSpPr>
        <xdr:cNvPr id="948331" name="AutoShape 3" descr="image002"/>
        <xdr:cNvSpPr>
          <a:spLocks noChangeAspect="1" noChangeArrowheads="1"/>
        </xdr:cNvSpPr>
      </xdr:nvSpPr>
      <xdr:spPr bwMode="auto">
        <a:xfrm>
          <a:off x="485775" y="1488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142875</xdr:colOff>
      <xdr:row>57</xdr:row>
      <xdr:rowOff>123825</xdr:rowOff>
    </xdr:to>
    <xdr:sp macro="" textlink="">
      <xdr:nvSpPr>
        <xdr:cNvPr id="948332" name="AutoShape 4" descr="image002"/>
        <xdr:cNvSpPr>
          <a:spLocks noChangeAspect="1" noChangeArrowheads="1"/>
        </xdr:cNvSpPr>
      </xdr:nvSpPr>
      <xdr:spPr bwMode="auto">
        <a:xfrm>
          <a:off x="485775" y="1488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57</xdr:row>
      <xdr:rowOff>0</xdr:rowOff>
    </xdr:from>
    <xdr:to>
      <xdr:col>1</xdr:col>
      <xdr:colOff>142875</xdr:colOff>
      <xdr:row>57</xdr:row>
      <xdr:rowOff>123825</xdr:rowOff>
    </xdr:to>
    <xdr:sp macro="" textlink="">
      <xdr:nvSpPr>
        <xdr:cNvPr id="948333" name="AutoShape 10" descr="image002"/>
        <xdr:cNvSpPr>
          <a:spLocks noChangeAspect="1" noChangeArrowheads="1"/>
        </xdr:cNvSpPr>
      </xdr:nvSpPr>
      <xdr:spPr bwMode="auto">
        <a:xfrm>
          <a:off x="485775" y="14887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34" name="AutoShape 1"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35" name="AutoShape 2"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36" name="AutoShape 3"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37" name="AutoShape 4"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38" name="AutoShape 10"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39" name="AutoShape 1"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40" name="AutoShape 2"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41" name="AutoShape 3"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42" name="AutoShape 4"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43" name="AutoShape 10"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44" name="AutoShape 1"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45" name="AutoShape 2"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46" name="AutoShape 3"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47" name="AutoShape 4"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48" name="AutoShape 10"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49" name="AutoShape 1"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50" name="AutoShape 2"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51" name="AutoShape 3"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52" name="AutoShape 4"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53" name="AutoShape 10"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54" name="AutoShape 1"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55" name="AutoShape 2"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56" name="AutoShape 3"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57" name="AutoShape 4"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58" name="AutoShape 10"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59" name="AutoShape 1"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60" name="AutoShape 2"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61" name="AutoShape 3"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62" name="AutoShape 4"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8363" name="AutoShape 10"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64"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65"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66"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67"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68"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69"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70"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71"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72"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73"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74"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75"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76"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77"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78"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79"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80"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81"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82"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83"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84"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85"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86"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87"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88"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89"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90"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91"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92"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93"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94"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95"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96"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97"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98"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399"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00"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01"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02"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03"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04"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05"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06"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07"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08"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09"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10"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11"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12"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13"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14"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15"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16"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17"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18"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19"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20"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21"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22"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23"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24"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25"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26"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27"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28"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29"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30"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31"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32"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33"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34"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35"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36"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37"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38"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39"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40"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41"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42"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43"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44"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45"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46"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47"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48"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49"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50"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51"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52"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53"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54"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55"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56"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57"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58"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59"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60"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61"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62"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63"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64"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65"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66"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67"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68"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69"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70"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71"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72"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73"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74"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75"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76"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77"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78"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79"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80"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81"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82"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83"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84"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85"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86"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87"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88"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89" name="AutoShape 1"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90" name="AutoShape 2"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91" name="AutoShape 3"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92" name="AutoShape 4"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88</xdr:row>
      <xdr:rowOff>0</xdr:rowOff>
    </xdr:from>
    <xdr:to>
      <xdr:col>1</xdr:col>
      <xdr:colOff>142875</xdr:colOff>
      <xdr:row>88</xdr:row>
      <xdr:rowOff>123825</xdr:rowOff>
    </xdr:to>
    <xdr:sp macro="" textlink="">
      <xdr:nvSpPr>
        <xdr:cNvPr id="948493" name="AutoShape 10" descr="image002"/>
        <xdr:cNvSpPr>
          <a:spLocks noChangeAspect="1" noChangeArrowheads="1"/>
        </xdr:cNvSpPr>
      </xdr:nvSpPr>
      <xdr:spPr bwMode="auto">
        <a:xfrm>
          <a:off x="485775" y="225171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49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49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49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49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49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49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0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0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0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0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0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0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0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0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0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0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1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1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1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1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1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1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1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1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1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1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2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2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2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2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2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2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2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2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2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2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3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3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3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3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3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3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3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3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3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3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4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4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4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4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4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4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4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4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4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4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5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5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5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5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5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5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5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5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5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5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6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6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6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6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6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6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6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6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6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6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7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7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7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7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7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7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7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7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7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7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8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8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8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8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8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8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8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8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8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8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9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9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9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9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9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9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9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9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9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59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0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0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0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0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0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0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0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0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0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0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1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1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1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1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1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1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1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1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1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1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2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2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2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2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2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2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2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2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2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2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3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3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3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3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3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3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3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3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3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3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4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4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4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4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4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4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4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4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4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4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5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5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5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5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5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5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5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5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5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5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6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6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6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6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6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6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6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6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6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69"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70"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71"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72"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73"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74" name="AutoShape 1"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75" name="AutoShape 2"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76" name="AutoShape 3"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77" name="AutoShape 4"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103</xdr:row>
      <xdr:rowOff>0</xdr:rowOff>
    </xdr:from>
    <xdr:to>
      <xdr:col>1</xdr:col>
      <xdr:colOff>142875</xdr:colOff>
      <xdr:row>103</xdr:row>
      <xdr:rowOff>123825</xdr:rowOff>
    </xdr:to>
    <xdr:sp macro="" textlink="">
      <xdr:nvSpPr>
        <xdr:cNvPr id="948678" name="AutoShape 10" descr="image002"/>
        <xdr:cNvSpPr>
          <a:spLocks noChangeAspect="1" noChangeArrowheads="1"/>
        </xdr:cNvSpPr>
      </xdr:nvSpPr>
      <xdr:spPr bwMode="auto">
        <a:xfrm>
          <a:off x="485775" y="259175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67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68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68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68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68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68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68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68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68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68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68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69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69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69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69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69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69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69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69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69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69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0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0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0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0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0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0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0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0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0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0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1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1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1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1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1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1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1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1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1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1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2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2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2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2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2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2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2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2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2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2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3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3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3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3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3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3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3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3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3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3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4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4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4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4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4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4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4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4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4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4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5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5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5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5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5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5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5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5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5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5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6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6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6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6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6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6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6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6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6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6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7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7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7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7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7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7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7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7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7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7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8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8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8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8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8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8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8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8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8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8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9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9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9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9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9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9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9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9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9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79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0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0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0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0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0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0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0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0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0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0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1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1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1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1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1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1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1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1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1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1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2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2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2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2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2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2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2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2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2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2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3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3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3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3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3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3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3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3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3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3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4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4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4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4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4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4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4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4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4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4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5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5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5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5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5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5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5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5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5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5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6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6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6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6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6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6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6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6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6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6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7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7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7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7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7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7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7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7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7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7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8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8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8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8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8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8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8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8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8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8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9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9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9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9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9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9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9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9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9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89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90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90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90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90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90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90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90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90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90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909"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910"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911"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912"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913"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914" name="AutoShape 1"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915" name="AutoShape 2"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916" name="AutoShape 3"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917" name="AutoShape 4"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98</xdr:row>
      <xdr:rowOff>0</xdr:rowOff>
    </xdr:from>
    <xdr:to>
      <xdr:col>1</xdr:col>
      <xdr:colOff>142875</xdr:colOff>
      <xdr:row>98</xdr:row>
      <xdr:rowOff>123825</xdr:rowOff>
    </xdr:to>
    <xdr:sp macro="" textlink="">
      <xdr:nvSpPr>
        <xdr:cNvPr id="948918" name="AutoShape 10" descr="image002"/>
        <xdr:cNvSpPr>
          <a:spLocks noChangeAspect="1" noChangeArrowheads="1"/>
        </xdr:cNvSpPr>
      </xdr:nvSpPr>
      <xdr:spPr bwMode="auto">
        <a:xfrm>
          <a:off x="485775" y="24784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19"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20"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21"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22"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23"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24"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25"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26"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27"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28"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29"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30"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31"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32"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33"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34"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35"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36"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37"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38"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39"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40"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41"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42"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43"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44"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45"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46"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47"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48"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49"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50"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51"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52"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53"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54"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55"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56"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57"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58"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59"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60"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61"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62"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63"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64"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65"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66"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67"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68"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69"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70"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71"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72"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73"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74"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75"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76"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77"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78"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79"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80"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81"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82"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83"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84"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85"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86"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87"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88"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89"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90"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91"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92"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93"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94"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95"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96"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97"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98"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8999"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00"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01"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02"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03"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04"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05"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06"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07"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08"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09"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10"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11"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12"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13"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14"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15"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16"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17"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18"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19"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20"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21"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22"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23"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24"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25"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26"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27"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28"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29"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30"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31"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32"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33"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34"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35"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36"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37"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38"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39"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40"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41"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42"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43"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44"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45"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46"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47"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48"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49"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50"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51"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52"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53"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54"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55"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56"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57"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58"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59"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60"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61"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62"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63"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64"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65"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66"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67"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68"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69"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70"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71"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72"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73"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74"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75"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76"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77"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78"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79"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80"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81"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82"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83"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84"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85"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86"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87"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88"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89"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90"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91"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92"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93"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94"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95"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96"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97"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98"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099"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00"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01"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02"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03"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04"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05"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06"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07"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08"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09"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10"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11"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12"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13"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14"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15"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16"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17"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18"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19"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20"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21"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22"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23"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24"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25"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26"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27"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28"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29"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30"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31"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32"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33"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34"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35"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36"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37"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38"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39"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40"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41"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42"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43"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44"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45"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146"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147" name="AutoShape 1"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148" name="AutoShape 2"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149" name="AutoShape 3"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150" name="AutoShape 4"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151" name="AutoShape 10"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152" name="AutoShape 1"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153" name="AutoShape 2"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154" name="AutoShape 3"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155" name="AutoShape 4"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156" name="AutoShape 10"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157" name="AutoShape 1"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158" name="AutoShape 2"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159" name="AutoShape 3"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160" name="AutoShape 4"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161" name="AutoShape 10"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62" name="AutoShape 1"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63" name="AutoShape 2"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64" name="AutoShape 3"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65" name="AutoShape 4"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66" name="AutoShape 10"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67" name="AutoShape 1"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68" name="AutoShape 2"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69" name="AutoShape 3"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70" name="AutoShape 4"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71" name="AutoShape 2"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72" name="AutoShape 3"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73" name="AutoShape 4"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74" name="AutoShape 10"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75" name="AutoShape 1"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76" name="AutoShape 2"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77" name="AutoShape 3"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78" name="AutoShape 4"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79" name="AutoShape 10"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80" name="AutoShape 1"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81" name="AutoShape 2"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82" name="AutoShape 3"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83" name="AutoShape 4"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84" name="AutoShape 10"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85" name="AutoShape 1"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86" name="AutoShape 2"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87" name="AutoShape 3"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88" name="AutoShape 4"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89" name="AutoShape 10"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90" name="AutoShape 1"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91" name="AutoShape 2"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92" name="AutoShape 3"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93" name="AutoShape 4"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194" name="AutoShape 10"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195" name="AutoShape 1"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196" name="AutoShape 2"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197" name="AutoShape 3"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198" name="AutoShape 4"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199" name="AutoShape 10"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00" name="AutoShape 1"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01" name="AutoShape 2"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02" name="AutoShape 3"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03" name="AutoShape 4"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04" name="AutoShape 10"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05" name="AutoShape 1"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06" name="AutoShape 2"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07" name="AutoShape 3"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08" name="AutoShape 4"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09" name="AutoShape 10"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10" name="AutoShape 1"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11" name="AutoShape 2"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12" name="AutoShape 3"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13" name="AutoShape 4"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14" name="AutoShape 10"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15" name="AutoShape 1"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16" name="AutoShape 2"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17" name="AutoShape 3"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18" name="AutoShape 4"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19" name="AutoShape 10"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20" name="AutoShape 1"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21" name="AutoShape 2"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22" name="AutoShape 3"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23" name="AutoShape 4"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24" name="AutoShape 10"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25" name="AutoShape 1"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26" name="AutoShape 2"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27" name="AutoShape 3"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28" name="AutoShape 4"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29" name="AutoShape 10"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30" name="AutoShape 1"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31" name="AutoShape 2"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32" name="AutoShape 3"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33" name="AutoShape 4"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34" name="AutoShape 10"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35" name="AutoShape 1"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36" name="AutoShape 2"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37" name="AutoShape 3"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38" name="AutoShape 4"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39" name="AutoShape 10"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40" name="AutoShape 1"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41" name="AutoShape 2"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42" name="AutoShape 3"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43" name="AutoShape 4"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44" name="AutoShape 10"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45" name="AutoShape 1"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46" name="AutoShape 2"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47" name="AutoShape 3"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48" name="AutoShape 4"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49" name="AutoShape 10"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50" name="AutoShape 1"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51" name="AutoShape 2"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52" name="AutoShape 3"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53" name="AutoShape 4"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54" name="AutoShape 10"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55" name="AutoShape 1"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56" name="AutoShape 2"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57" name="AutoShape 3"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58" name="AutoShape 4"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59" name="AutoShape 10"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60" name="AutoShape 1"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61" name="AutoShape 2"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62" name="AutoShape 3"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63" name="AutoShape 4"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64" name="AutoShape 10"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65" name="AutoShape 1"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66" name="AutoShape 2"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67" name="AutoShape 3"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68" name="AutoShape 4"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69" name="AutoShape 10"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70" name="AutoShape 1"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71" name="AutoShape 2"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72" name="AutoShape 3"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73" name="AutoShape 4"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74" name="AutoShape 10"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75" name="AutoShape 1"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76" name="AutoShape 2"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77" name="AutoShape 3"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78" name="AutoShape 4"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79" name="AutoShape 10"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80" name="AutoShape 1"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81" name="AutoShape 2"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82" name="AutoShape 3"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83" name="AutoShape 4"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180975</xdr:rowOff>
    </xdr:to>
    <xdr:sp macro="" textlink="">
      <xdr:nvSpPr>
        <xdr:cNvPr id="949284" name="AutoShape 10" descr="image002"/>
        <xdr:cNvSpPr>
          <a:spLocks noChangeAspect="1" noChangeArrowheads="1"/>
        </xdr:cNvSpPr>
      </xdr:nvSpPr>
      <xdr:spPr bwMode="auto">
        <a:xfrm>
          <a:off x="485775" y="2705100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285" name="AutoShape 10"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286" name="AutoShape 1"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287" name="AutoShape 2"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288" name="AutoShape 3"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289" name="AutoShape 4"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290" name="AutoShape 10"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291" name="AutoShape 1"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292" name="AutoShape 2"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293" name="AutoShape 3"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294" name="AutoShape 4"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295" name="AutoShape 10"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296" name="AutoShape 1"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297"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298"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299"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300"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301"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302"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303"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304" name="AutoShape 3"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305" name="AutoShape 4"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306" name="AutoShape 10"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307" name="AutoShape 1"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93</xdr:row>
      <xdr:rowOff>0</xdr:rowOff>
    </xdr:from>
    <xdr:to>
      <xdr:col>1</xdr:col>
      <xdr:colOff>142875</xdr:colOff>
      <xdr:row>93</xdr:row>
      <xdr:rowOff>123825</xdr:rowOff>
    </xdr:to>
    <xdr:sp macro="" textlink="">
      <xdr:nvSpPr>
        <xdr:cNvPr id="949308" name="AutoShape 2" descr="image002"/>
        <xdr:cNvSpPr>
          <a:spLocks noChangeAspect="1" noChangeArrowheads="1"/>
        </xdr:cNvSpPr>
      </xdr:nvSpPr>
      <xdr:spPr bwMode="auto">
        <a:xfrm>
          <a:off x="485775" y="236505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309" name="AutoShape 1"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310" name="AutoShape 2"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311" name="AutoShape 3"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312" name="AutoShape 4"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313" name="AutoShape 10"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314" name="AutoShape 1"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315" name="AutoShape 2"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316" name="AutoShape 3"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317" name="AutoShape 4"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318" name="AutoShape 10"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319" name="AutoShape 1"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320" name="AutoShape 2"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321" name="AutoShape 3"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322" name="AutoShape 4"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47</xdr:row>
      <xdr:rowOff>0</xdr:rowOff>
    </xdr:from>
    <xdr:to>
      <xdr:col>1</xdr:col>
      <xdr:colOff>142875</xdr:colOff>
      <xdr:row>47</xdr:row>
      <xdr:rowOff>123825</xdr:rowOff>
    </xdr:to>
    <xdr:sp macro="" textlink="">
      <xdr:nvSpPr>
        <xdr:cNvPr id="949323" name="AutoShape 10" descr="image002"/>
        <xdr:cNvSpPr>
          <a:spLocks noChangeAspect="1" noChangeArrowheads="1"/>
        </xdr:cNvSpPr>
      </xdr:nvSpPr>
      <xdr:spPr bwMode="auto">
        <a:xfrm>
          <a:off x="485775" y="118300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324" name="AutoShape 1"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325" name="AutoShape 2"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326" name="AutoShape 3"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327" name="AutoShape 4"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328" name="AutoShape 10"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329" name="AutoShape 1"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330" name="AutoShape 2"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331" name="AutoShape 3"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332" name="AutoShape 4"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333" name="AutoShape 10"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334" name="AutoShape 1"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335" name="AutoShape 2"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336" name="AutoShape 3"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337" name="AutoShape 4"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75</xdr:row>
      <xdr:rowOff>0</xdr:rowOff>
    </xdr:from>
    <xdr:to>
      <xdr:col>1</xdr:col>
      <xdr:colOff>142875</xdr:colOff>
      <xdr:row>75</xdr:row>
      <xdr:rowOff>123825</xdr:rowOff>
    </xdr:to>
    <xdr:sp macro="" textlink="">
      <xdr:nvSpPr>
        <xdr:cNvPr id="949338" name="AutoShape 10" descr="image002"/>
        <xdr:cNvSpPr>
          <a:spLocks noChangeAspect="1" noChangeArrowheads="1"/>
        </xdr:cNvSpPr>
      </xdr:nvSpPr>
      <xdr:spPr bwMode="auto">
        <a:xfrm>
          <a:off x="485775" y="18916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123825</xdr:rowOff>
    </xdr:to>
    <xdr:sp macro="" textlink="">
      <xdr:nvSpPr>
        <xdr:cNvPr id="949339" name="AutoShape 1" descr="image002"/>
        <xdr:cNvSpPr>
          <a:spLocks noChangeAspect="1" noChangeArrowheads="1"/>
        </xdr:cNvSpPr>
      </xdr:nvSpPr>
      <xdr:spPr bwMode="auto">
        <a:xfrm>
          <a:off x="485775" y="27051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123825</xdr:rowOff>
    </xdr:to>
    <xdr:sp macro="" textlink="">
      <xdr:nvSpPr>
        <xdr:cNvPr id="949340" name="AutoShape 2" descr="image002"/>
        <xdr:cNvSpPr>
          <a:spLocks noChangeAspect="1" noChangeArrowheads="1"/>
        </xdr:cNvSpPr>
      </xdr:nvSpPr>
      <xdr:spPr bwMode="auto">
        <a:xfrm>
          <a:off x="485775" y="27051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123825</xdr:rowOff>
    </xdr:to>
    <xdr:sp macro="" textlink="">
      <xdr:nvSpPr>
        <xdr:cNvPr id="949341" name="AutoShape 3" descr="image002"/>
        <xdr:cNvSpPr>
          <a:spLocks noChangeAspect="1" noChangeArrowheads="1"/>
        </xdr:cNvSpPr>
      </xdr:nvSpPr>
      <xdr:spPr bwMode="auto">
        <a:xfrm>
          <a:off x="485775" y="27051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123825</xdr:rowOff>
    </xdr:to>
    <xdr:sp macro="" textlink="">
      <xdr:nvSpPr>
        <xdr:cNvPr id="949342" name="AutoShape 4" descr="image002"/>
        <xdr:cNvSpPr>
          <a:spLocks noChangeAspect="1" noChangeArrowheads="1"/>
        </xdr:cNvSpPr>
      </xdr:nvSpPr>
      <xdr:spPr bwMode="auto">
        <a:xfrm>
          <a:off x="485775" y="27051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123825</xdr:rowOff>
    </xdr:to>
    <xdr:sp macro="" textlink="">
      <xdr:nvSpPr>
        <xdr:cNvPr id="949343" name="AutoShape 10" descr="image002"/>
        <xdr:cNvSpPr>
          <a:spLocks noChangeAspect="1" noChangeArrowheads="1"/>
        </xdr:cNvSpPr>
      </xdr:nvSpPr>
      <xdr:spPr bwMode="auto">
        <a:xfrm>
          <a:off x="485775" y="27051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123825</xdr:rowOff>
    </xdr:to>
    <xdr:sp macro="" textlink="">
      <xdr:nvSpPr>
        <xdr:cNvPr id="949344" name="AutoShape 1" descr="image002"/>
        <xdr:cNvSpPr>
          <a:spLocks noChangeAspect="1" noChangeArrowheads="1"/>
        </xdr:cNvSpPr>
      </xdr:nvSpPr>
      <xdr:spPr bwMode="auto">
        <a:xfrm>
          <a:off x="485775" y="27051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123825</xdr:rowOff>
    </xdr:to>
    <xdr:sp macro="" textlink="">
      <xdr:nvSpPr>
        <xdr:cNvPr id="949345" name="AutoShape 2" descr="image002"/>
        <xdr:cNvSpPr>
          <a:spLocks noChangeAspect="1" noChangeArrowheads="1"/>
        </xdr:cNvSpPr>
      </xdr:nvSpPr>
      <xdr:spPr bwMode="auto">
        <a:xfrm>
          <a:off x="485775" y="27051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123825</xdr:rowOff>
    </xdr:to>
    <xdr:sp macro="" textlink="">
      <xdr:nvSpPr>
        <xdr:cNvPr id="949346" name="AutoShape 3" descr="image002"/>
        <xdr:cNvSpPr>
          <a:spLocks noChangeAspect="1" noChangeArrowheads="1"/>
        </xdr:cNvSpPr>
      </xdr:nvSpPr>
      <xdr:spPr bwMode="auto">
        <a:xfrm>
          <a:off x="485775" y="27051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123825</xdr:rowOff>
    </xdr:to>
    <xdr:sp macro="" textlink="">
      <xdr:nvSpPr>
        <xdr:cNvPr id="949347" name="AutoShape 4" descr="image002"/>
        <xdr:cNvSpPr>
          <a:spLocks noChangeAspect="1" noChangeArrowheads="1"/>
        </xdr:cNvSpPr>
      </xdr:nvSpPr>
      <xdr:spPr bwMode="auto">
        <a:xfrm>
          <a:off x="485775" y="27051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123825</xdr:rowOff>
    </xdr:to>
    <xdr:sp macro="" textlink="">
      <xdr:nvSpPr>
        <xdr:cNvPr id="949348" name="AutoShape 10" descr="image002"/>
        <xdr:cNvSpPr>
          <a:spLocks noChangeAspect="1" noChangeArrowheads="1"/>
        </xdr:cNvSpPr>
      </xdr:nvSpPr>
      <xdr:spPr bwMode="auto">
        <a:xfrm>
          <a:off x="485775" y="27051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123825</xdr:rowOff>
    </xdr:to>
    <xdr:sp macro="" textlink="">
      <xdr:nvSpPr>
        <xdr:cNvPr id="949349" name="AutoShape 1" descr="image002"/>
        <xdr:cNvSpPr>
          <a:spLocks noChangeAspect="1" noChangeArrowheads="1"/>
        </xdr:cNvSpPr>
      </xdr:nvSpPr>
      <xdr:spPr bwMode="auto">
        <a:xfrm>
          <a:off x="485775" y="27051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123825</xdr:rowOff>
    </xdr:to>
    <xdr:sp macro="" textlink="">
      <xdr:nvSpPr>
        <xdr:cNvPr id="949350" name="AutoShape 2" descr="image002"/>
        <xdr:cNvSpPr>
          <a:spLocks noChangeAspect="1" noChangeArrowheads="1"/>
        </xdr:cNvSpPr>
      </xdr:nvSpPr>
      <xdr:spPr bwMode="auto">
        <a:xfrm>
          <a:off x="485775" y="27051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123825</xdr:rowOff>
    </xdr:to>
    <xdr:sp macro="" textlink="">
      <xdr:nvSpPr>
        <xdr:cNvPr id="949351" name="AutoShape 3" descr="image002"/>
        <xdr:cNvSpPr>
          <a:spLocks noChangeAspect="1" noChangeArrowheads="1"/>
        </xdr:cNvSpPr>
      </xdr:nvSpPr>
      <xdr:spPr bwMode="auto">
        <a:xfrm>
          <a:off x="485775" y="27051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123825</xdr:rowOff>
    </xdr:to>
    <xdr:sp macro="" textlink="">
      <xdr:nvSpPr>
        <xdr:cNvPr id="949352" name="AutoShape 4" descr="image002"/>
        <xdr:cNvSpPr>
          <a:spLocks noChangeAspect="1" noChangeArrowheads="1"/>
        </xdr:cNvSpPr>
      </xdr:nvSpPr>
      <xdr:spPr bwMode="auto">
        <a:xfrm>
          <a:off x="485775" y="27051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108</xdr:row>
      <xdr:rowOff>0</xdr:rowOff>
    </xdr:from>
    <xdr:to>
      <xdr:col>1</xdr:col>
      <xdr:colOff>142875</xdr:colOff>
      <xdr:row>108</xdr:row>
      <xdr:rowOff>123825</xdr:rowOff>
    </xdr:to>
    <xdr:sp macro="" textlink="">
      <xdr:nvSpPr>
        <xdr:cNvPr id="949353" name="AutoShape 10" descr="image002"/>
        <xdr:cNvSpPr>
          <a:spLocks noChangeAspect="1" noChangeArrowheads="1"/>
        </xdr:cNvSpPr>
      </xdr:nvSpPr>
      <xdr:spPr bwMode="auto">
        <a:xfrm>
          <a:off x="485775" y="270510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1</xdr:col>
      <xdr:colOff>142875</xdr:colOff>
      <xdr:row>14</xdr:row>
      <xdr:rowOff>123825</xdr:rowOff>
    </xdr:to>
    <xdr:sp macro="" textlink="">
      <xdr:nvSpPr>
        <xdr:cNvPr id="934156" name="AutoShape 1" descr="image002"/>
        <xdr:cNvSpPr>
          <a:spLocks noChangeAspect="1" noChangeArrowheads="1"/>
        </xdr:cNvSpPr>
      </xdr:nvSpPr>
      <xdr:spPr bwMode="auto">
        <a:xfrm>
          <a:off x="581025" y="3600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34157" name="AutoShape 2" descr="image002"/>
        <xdr:cNvSpPr>
          <a:spLocks noChangeAspect="1" noChangeArrowheads="1"/>
        </xdr:cNvSpPr>
      </xdr:nvSpPr>
      <xdr:spPr bwMode="auto">
        <a:xfrm>
          <a:off x="581025" y="3600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34158" name="AutoShape 3" descr="image002"/>
        <xdr:cNvSpPr>
          <a:spLocks noChangeAspect="1" noChangeArrowheads="1"/>
        </xdr:cNvSpPr>
      </xdr:nvSpPr>
      <xdr:spPr bwMode="auto">
        <a:xfrm>
          <a:off x="581025" y="3600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34159" name="AutoShape 4" descr="image002"/>
        <xdr:cNvSpPr>
          <a:spLocks noChangeAspect="1" noChangeArrowheads="1"/>
        </xdr:cNvSpPr>
      </xdr:nvSpPr>
      <xdr:spPr bwMode="auto">
        <a:xfrm>
          <a:off x="581025" y="3600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142875</xdr:colOff>
      <xdr:row>14</xdr:row>
      <xdr:rowOff>123825</xdr:rowOff>
    </xdr:to>
    <xdr:sp macro="" textlink="">
      <xdr:nvSpPr>
        <xdr:cNvPr id="934160" name="AutoShape 9" descr="image002"/>
        <xdr:cNvSpPr>
          <a:spLocks noChangeAspect="1" noChangeArrowheads="1"/>
        </xdr:cNvSpPr>
      </xdr:nvSpPr>
      <xdr:spPr bwMode="auto">
        <a:xfrm>
          <a:off x="581025" y="3600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142875</xdr:colOff>
      <xdr:row>14</xdr:row>
      <xdr:rowOff>123825</xdr:rowOff>
    </xdr:to>
    <xdr:sp macro="" textlink="">
      <xdr:nvSpPr>
        <xdr:cNvPr id="934161" name="AutoShape 1" descr="image002"/>
        <xdr:cNvSpPr>
          <a:spLocks noChangeAspect="1" noChangeArrowheads="1"/>
        </xdr:cNvSpPr>
      </xdr:nvSpPr>
      <xdr:spPr bwMode="auto">
        <a:xfrm>
          <a:off x="0" y="3600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142875</xdr:colOff>
      <xdr:row>14</xdr:row>
      <xdr:rowOff>123825</xdr:rowOff>
    </xdr:to>
    <xdr:sp macro="" textlink="">
      <xdr:nvSpPr>
        <xdr:cNvPr id="934162" name="AutoShape 2" descr="image002"/>
        <xdr:cNvSpPr>
          <a:spLocks noChangeAspect="1" noChangeArrowheads="1"/>
        </xdr:cNvSpPr>
      </xdr:nvSpPr>
      <xdr:spPr bwMode="auto">
        <a:xfrm>
          <a:off x="0" y="3600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142875</xdr:colOff>
      <xdr:row>14</xdr:row>
      <xdr:rowOff>123825</xdr:rowOff>
    </xdr:to>
    <xdr:sp macro="" textlink="">
      <xdr:nvSpPr>
        <xdr:cNvPr id="934163" name="AutoShape 3" descr="image002"/>
        <xdr:cNvSpPr>
          <a:spLocks noChangeAspect="1" noChangeArrowheads="1"/>
        </xdr:cNvSpPr>
      </xdr:nvSpPr>
      <xdr:spPr bwMode="auto">
        <a:xfrm>
          <a:off x="0" y="3600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142875</xdr:colOff>
      <xdr:row>14</xdr:row>
      <xdr:rowOff>123825</xdr:rowOff>
    </xdr:to>
    <xdr:sp macro="" textlink="">
      <xdr:nvSpPr>
        <xdr:cNvPr id="934164" name="AutoShape 4" descr="image002"/>
        <xdr:cNvSpPr>
          <a:spLocks noChangeAspect="1" noChangeArrowheads="1"/>
        </xdr:cNvSpPr>
      </xdr:nvSpPr>
      <xdr:spPr bwMode="auto">
        <a:xfrm>
          <a:off x="0" y="3600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14</xdr:row>
      <xdr:rowOff>0</xdr:rowOff>
    </xdr:from>
    <xdr:to>
      <xdr:col>0</xdr:col>
      <xdr:colOff>142875</xdr:colOff>
      <xdr:row>14</xdr:row>
      <xdr:rowOff>123825</xdr:rowOff>
    </xdr:to>
    <xdr:sp macro="" textlink="">
      <xdr:nvSpPr>
        <xdr:cNvPr id="934165" name="AutoShape 10" descr="image002"/>
        <xdr:cNvSpPr>
          <a:spLocks noChangeAspect="1" noChangeArrowheads="1"/>
        </xdr:cNvSpPr>
      </xdr:nvSpPr>
      <xdr:spPr bwMode="auto">
        <a:xfrm>
          <a:off x="0" y="36004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35</xdr:row>
      <xdr:rowOff>0</xdr:rowOff>
    </xdr:from>
    <xdr:to>
      <xdr:col>1</xdr:col>
      <xdr:colOff>142875</xdr:colOff>
      <xdr:row>35</xdr:row>
      <xdr:rowOff>123825</xdr:rowOff>
    </xdr:to>
    <xdr:sp macro="" textlink="">
      <xdr:nvSpPr>
        <xdr:cNvPr id="934166" name="AutoShape 1" descr="image002"/>
        <xdr:cNvSpPr>
          <a:spLocks noChangeAspect="1" noChangeArrowheads="1"/>
        </xdr:cNvSpPr>
      </xdr:nvSpPr>
      <xdr:spPr bwMode="auto">
        <a:xfrm>
          <a:off x="581025" y="8362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35</xdr:row>
      <xdr:rowOff>0</xdr:rowOff>
    </xdr:from>
    <xdr:to>
      <xdr:col>1</xdr:col>
      <xdr:colOff>142875</xdr:colOff>
      <xdr:row>35</xdr:row>
      <xdr:rowOff>123825</xdr:rowOff>
    </xdr:to>
    <xdr:sp macro="" textlink="">
      <xdr:nvSpPr>
        <xdr:cNvPr id="934167" name="AutoShape 2" descr="image002"/>
        <xdr:cNvSpPr>
          <a:spLocks noChangeAspect="1" noChangeArrowheads="1"/>
        </xdr:cNvSpPr>
      </xdr:nvSpPr>
      <xdr:spPr bwMode="auto">
        <a:xfrm>
          <a:off x="581025" y="8362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35</xdr:row>
      <xdr:rowOff>0</xdr:rowOff>
    </xdr:from>
    <xdr:to>
      <xdr:col>1</xdr:col>
      <xdr:colOff>142875</xdr:colOff>
      <xdr:row>35</xdr:row>
      <xdr:rowOff>123825</xdr:rowOff>
    </xdr:to>
    <xdr:sp macro="" textlink="">
      <xdr:nvSpPr>
        <xdr:cNvPr id="934168" name="AutoShape 3" descr="image002"/>
        <xdr:cNvSpPr>
          <a:spLocks noChangeAspect="1" noChangeArrowheads="1"/>
        </xdr:cNvSpPr>
      </xdr:nvSpPr>
      <xdr:spPr bwMode="auto">
        <a:xfrm>
          <a:off x="581025" y="8362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35</xdr:row>
      <xdr:rowOff>0</xdr:rowOff>
    </xdr:from>
    <xdr:to>
      <xdr:col>1</xdr:col>
      <xdr:colOff>142875</xdr:colOff>
      <xdr:row>35</xdr:row>
      <xdr:rowOff>123825</xdr:rowOff>
    </xdr:to>
    <xdr:sp macro="" textlink="">
      <xdr:nvSpPr>
        <xdr:cNvPr id="934169" name="AutoShape 4" descr="image002"/>
        <xdr:cNvSpPr>
          <a:spLocks noChangeAspect="1" noChangeArrowheads="1"/>
        </xdr:cNvSpPr>
      </xdr:nvSpPr>
      <xdr:spPr bwMode="auto">
        <a:xfrm>
          <a:off x="581025" y="8362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35</xdr:row>
      <xdr:rowOff>0</xdr:rowOff>
    </xdr:from>
    <xdr:to>
      <xdr:col>1</xdr:col>
      <xdr:colOff>142875</xdr:colOff>
      <xdr:row>35</xdr:row>
      <xdr:rowOff>123825</xdr:rowOff>
    </xdr:to>
    <xdr:sp macro="" textlink="">
      <xdr:nvSpPr>
        <xdr:cNvPr id="934170" name="AutoShape 9" descr="image002"/>
        <xdr:cNvSpPr>
          <a:spLocks noChangeAspect="1" noChangeArrowheads="1"/>
        </xdr:cNvSpPr>
      </xdr:nvSpPr>
      <xdr:spPr bwMode="auto">
        <a:xfrm>
          <a:off x="581025" y="8362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142875</xdr:colOff>
      <xdr:row>35</xdr:row>
      <xdr:rowOff>123825</xdr:rowOff>
    </xdr:to>
    <xdr:sp macro="" textlink="">
      <xdr:nvSpPr>
        <xdr:cNvPr id="934171" name="AutoShape 1" descr="image002"/>
        <xdr:cNvSpPr>
          <a:spLocks noChangeAspect="1" noChangeArrowheads="1"/>
        </xdr:cNvSpPr>
      </xdr:nvSpPr>
      <xdr:spPr bwMode="auto">
        <a:xfrm>
          <a:off x="0" y="8362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142875</xdr:colOff>
      <xdr:row>35</xdr:row>
      <xdr:rowOff>123825</xdr:rowOff>
    </xdr:to>
    <xdr:sp macro="" textlink="">
      <xdr:nvSpPr>
        <xdr:cNvPr id="934172" name="AutoShape 2" descr="image002"/>
        <xdr:cNvSpPr>
          <a:spLocks noChangeAspect="1" noChangeArrowheads="1"/>
        </xdr:cNvSpPr>
      </xdr:nvSpPr>
      <xdr:spPr bwMode="auto">
        <a:xfrm>
          <a:off x="0" y="8362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142875</xdr:colOff>
      <xdr:row>35</xdr:row>
      <xdr:rowOff>123825</xdr:rowOff>
    </xdr:to>
    <xdr:sp macro="" textlink="">
      <xdr:nvSpPr>
        <xdr:cNvPr id="934173" name="AutoShape 3" descr="image002"/>
        <xdr:cNvSpPr>
          <a:spLocks noChangeAspect="1" noChangeArrowheads="1"/>
        </xdr:cNvSpPr>
      </xdr:nvSpPr>
      <xdr:spPr bwMode="auto">
        <a:xfrm>
          <a:off x="0" y="8362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142875</xdr:colOff>
      <xdr:row>35</xdr:row>
      <xdr:rowOff>123825</xdr:rowOff>
    </xdr:to>
    <xdr:sp macro="" textlink="">
      <xdr:nvSpPr>
        <xdr:cNvPr id="934174" name="AutoShape 4" descr="image002"/>
        <xdr:cNvSpPr>
          <a:spLocks noChangeAspect="1" noChangeArrowheads="1"/>
        </xdr:cNvSpPr>
      </xdr:nvSpPr>
      <xdr:spPr bwMode="auto">
        <a:xfrm>
          <a:off x="0" y="8362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142875</xdr:colOff>
      <xdr:row>35</xdr:row>
      <xdr:rowOff>123825</xdr:rowOff>
    </xdr:to>
    <xdr:sp macro="" textlink="">
      <xdr:nvSpPr>
        <xdr:cNvPr id="934175" name="AutoShape 10" descr="image002"/>
        <xdr:cNvSpPr>
          <a:spLocks noChangeAspect="1" noChangeArrowheads="1"/>
        </xdr:cNvSpPr>
      </xdr:nvSpPr>
      <xdr:spPr bwMode="auto">
        <a:xfrm>
          <a:off x="0" y="83629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34176" name="AutoShape 1" descr="image002"/>
        <xdr:cNvSpPr>
          <a:spLocks noChangeAspect="1" noChangeArrowheads="1"/>
        </xdr:cNvSpPr>
      </xdr:nvSpPr>
      <xdr:spPr bwMode="auto">
        <a:xfrm>
          <a:off x="581025" y="13211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34177" name="AutoShape 2" descr="image002"/>
        <xdr:cNvSpPr>
          <a:spLocks noChangeAspect="1" noChangeArrowheads="1"/>
        </xdr:cNvSpPr>
      </xdr:nvSpPr>
      <xdr:spPr bwMode="auto">
        <a:xfrm>
          <a:off x="581025" y="13211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34178" name="AutoShape 3" descr="image002"/>
        <xdr:cNvSpPr>
          <a:spLocks noChangeAspect="1" noChangeArrowheads="1"/>
        </xdr:cNvSpPr>
      </xdr:nvSpPr>
      <xdr:spPr bwMode="auto">
        <a:xfrm>
          <a:off x="581025" y="13211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34179" name="AutoShape 4" descr="image002"/>
        <xdr:cNvSpPr>
          <a:spLocks noChangeAspect="1" noChangeArrowheads="1"/>
        </xdr:cNvSpPr>
      </xdr:nvSpPr>
      <xdr:spPr bwMode="auto">
        <a:xfrm>
          <a:off x="581025" y="13211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56</xdr:row>
      <xdr:rowOff>0</xdr:rowOff>
    </xdr:from>
    <xdr:to>
      <xdr:col>1</xdr:col>
      <xdr:colOff>142875</xdr:colOff>
      <xdr:row>56</xdr:row>
      <xdr:rowOff>123825</xdr:rowOff>
    </xdr:to>
    <xdr:sp macro="" textlink="">
      <xdr:nvSpPr>
        <xdr:cNvPr id="934180" name="AutoShape 9" descr="image002"/>
        <xdr:cNvSpPr>
          <a:spLocks noChangeAspect="1" noChangeArrowheads="1"/>
        </xdr:cNvSpPr>
      </xdr:nvSpPr>
      <xdr:spPr bwMode="auto">
        <a:xfrm>
          <a:off x="581025" y="13211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56</xdr:row>
      <xdr:rowOff>0</xdr:rowOff>
    </xdr:from>
    <xdr:to>
      <xdr:col>0</xdr:col>
      <xdr:colOff>142875</xdr:colOff>
      <xdr:row>56</xdr:row>
      <xdr:rowOff>123825</xdr:rowOff>
    </xdr:to>
    <xdr:sp macro="" textlink="">
      <xdr:nvSpPr>
        <xdr:cNvPr id="934181" name="AutoShape 1" descr="image002"/>
        <xdr:cNvSpPr>
          <a:spLocks noChangeAspect="1" noChangeArrowheads="1"/>
        </xdr:cNvSpPr>
      </xdr:nvSpPr>
      <xdr:spPr bwMode="auto">
        <a:xfrm>
          <a:off x="0" y="13211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56</xdr:row>
      <xdr:rowOff>0</xdr:rowOff>
    </xdr:from>
    <xdr:to>
      <xdr:col>0</xdr:col>
      <xdr:colOff>142875</xdr:colOff>
      <xdr:row>56</xdr:row>
      <xdr:rowOff>123825</xdr:rowOff>
    </xdr:to>
    <xdr:sp macro="" textlink="">
      <xdr:nvSpPr>
        <xdr:cNvPr id="934182" name="AutoShape 2" descr="image002"/>
        <xdr:cNvSpPr>
          <a:spLocks noChangeAspect="1" noChangeArrowheads="1"/>
        </xdr:cNvSpPr>
      </xdr:nvSpPr>
      <xdr:spPr bwMode="auto">
        <a:xfrm>
          <a:off x="0" y="13211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56</xdr:row>
      <xdr:rowOff>0</xdr:rowOff>
    </xdr:from>
    <xdr:to>
      <xdr:col>0</xdr:col>
      <xdr:colOff>142875</xdr:colOff>
      <xdr:row>56</xdr:row>
      <xdr:rowOff>123825</xdr:rowOff>
    </xdr:to>
    <xdr:sp macro="" textlink="">
      <xdr:nvSpPr>
        <xdr:cNvPr id="934183" name="AutoShape 3" descr="image002"/>
        <xdr:cNvSpPr>
          <a:spLocks noChangeAspect="1" noChangeArrowheads="1"/>
        </xdr:cNvSpPr>
      </xdr:nvSpPr>
      <xdr:spPr bwMode="auto">
        <a:xfrm>
          <a:off x="0" y="13211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56</xdr:row>
      <xdr:rowOff>0</xdr:rowOff>
    </xdr:from>
    <xdr:to>
      <xdr:col>0</xdr:col>
      <xdr:colOff>142875</xdr:colOff>
      <xdr:row>56</xdr:row>
      <xdr:rowOff>123825</xdr:rowOff>
    </xdr:to>
    <xdr:sp macro="" textlink="">
      <xdr:nvSpPr>
        <xdr:cNvPr id="934184" name="AutoShape 4" descr="image002"/>
        <xdr:cNvSpPr>
          <a:spLocks noChangeAspect="1" noChangeArrowheads="1"/>
        </xdr:cNvSpPr>
      </xdr:nvSpPr>
      <xdr:spPr bwMode="auto">
        <a:xfrm>
          <a:off x="0" y="13211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56</xdr:row>
      <xdr:rowOff>0</xdr:rowOff>
    </xdr:from>
    <xdr:to>
      <xdr:col>0</xdr:col>
      <xdr:colOff>142875</xdr:colOff>
      <xdr:row>56</xdr:row>
      <xdr:rowOff>123825</xdr:rowOff>
    </xdr:to>
    <xdr:sp macro="" textlink="">
      <xdr:nvSpPr>
        <xdr:cNvPr id="934185" name="AutoShape 10" descr="image002"/>
        <xdr:cNvSpPr>
          <a:spLocks noChangeAspect="1" noChangeArrowheads="1"/>
        </xdr:cNvSpPr>
      </xdr:nvSpPr>
      <xdr:spPr bwMode="auto">
        <a:xfrm>
          <a:off x="0" y="1321117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87</xdr:row>
      <xdr:rowOff>0</xdr:rowOff>
    </xdr:from>
    <xdr:to>
      <xdr:col>1</xdr:col>
      <xdr:colOff>142875</xdr:colOff>
      <xdr:row>87</xdr:row>
      <xdr:rowOff>180975</xdr:rowOff>
    </xdr:to>
    <xdr:sp macro="" textlink="">
      <xdr:nvSpPr>
        <xdr:cNvPr id="934186" name="AutoShape 1" descr="image002"/>
        <xdr:cNvSpPr>
          <a:spLocks noChangeAspect="1" noChangeArrowheads="1"/>
        </xdr:cNvSpPr>
      </xdr:nvSpPr>
      <xdr:spPr bwMode="auto">
        <a:xfrm>
          <a:off x="581025" y="207073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87</xdr:row>
      <xdr:rowOff>0</xdr:rowOff>
    </xdr:from>
    <xdr:to>
      <xdr:col>1</xdr:col>
      <xdr:colOff>142875</xdr:colOff>
      <xdr:row>87</xdr:row>
      <xdr:rowOff>180975</xdr:rowOff>
    </xdr:to>
    <xdr:sp macro="" textlink="">
      <xdr:nvSpPr>
        <xdr:cNvPr id="934187" name="AutoShape 2" descr="image002"/>
        <xdr:cNvSpPr>
          <a:spLocks noChangeAspect="1" noChangeArrowheads="1"/>
        </xdr:cNvSpPr>
      </xdr:nvSpPr>
      <xdr:spPr bwMode="auto">
        <a:xfrm>
          <a:off x="581025" y="207073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87</xdr:row>
      <xdr:rowOff>0</xdr:rowOff>
    </xdr:from>
    <xdr:to>
      <xdr:col>1</xdr:col>
      <xdr:colOff>142875</xdr:colOff>
      <xdr:row>87</xdr:row>
      <xdr:rowOff>180975</xdr:rowOff>
    </xdr:to>
    <xdr:sp macro="" textlink="">
      <xdr:nvSpPr>
        <xdr:cNvPr id="934188" name="AutoShape 3" descr="image002"/>
        <xdr:cNvSpPr>
          <a:spLocks noChangeAspect="1" noChangeArrowheads="1"/>
        </xdr:cNvSpPr>
      </xdr:nvSpPr>
      <xdr:spPr bwMode="auto">
        <a:xfrm>
          <a:off x="581025" y="207073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87</xdr:row>
      <xdr:rowOff>0</xdr:rowOff>
    </xdr:from>
    <xdr:to>
      <xdr:col>1</xdr:col>
      <xdr:colOff>142875</xdr:colOff>
      <xdr:row>87</xdr:row>
      <xdr:rowOff>180975</xdr:rowOff>
    </xdr:to>
    <xdr:sp macro="" textlink="">
      <xdr:nvSpPr>
        <xdr:cNvPr id="934189" name="AutoShape 4" descr="image002"/>
        <xdr:cNvSpPr>
          <a:spLocks noChangeAspect="1" noChangeArrowheads="1"/>
        </xdr:cNvSpPr>
      </xdr:nvSpPr>
      <xdr:spPr bwMode="auto">
        <a:xfrm>
          <a:off x="581025" y="207073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87</xdr:row>
      <xdr:rowOff>0</xdr:rowOff>
    </xdr:from>
    <xdr:to>
      <xdr:col>1</xdr:col>
      <xdr:colOff>142875</xdr:colOff>
      <xdr:row>87</xdr:row>
      <xdr:rowOff>180975</xdr:rowOff>
    </xdr:to>
    <xdr:sp macro="" textlink="">
      <xdr:nvSpPr>
        <xdr:cNvPr id="934190" name="AutoShape 10" descr="image002"/>
        <xdr:cNvSpPr>
          <a:spLocks noChangeAspect="1" noChangeArrowheads="1"/>
        </xdr:cNvSpPr>
      </xdr:nvSpPr>
      <xdr:spPr bwMode="auto">
        <a:xfrm>
          <a:off x="581025" y="207073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87</xdr:row>
      <xdr:rowOff>0</xdr:rowOff>
    </xdr:from>
    <xdr:to>
      <xdr:col>1</xdr:col>
      <xdr:colOff>142875</xdr:colOff>
      <xdr:row>87</xdr:row>
      <xdr:rowOff>180975</xdr:rowOff>
    </xdr:to>
    <xdr:sp macro="" textlink="">
      <xdr:nvSpPr>
        <xdr:cNvPr id="934191" name="AutoShape 1" descr="image002"/>
        <xdr:cNvSpPr>
          <a:spLocks noChangeAspect="1" noChangeArrowheads="1"/>
        </xdr:cNvSpPr>
      </xdr:nvSpPr>
      <xdr:spPr bwMode="auto">
        <a:xfrm>
          <a:off x="581025" y="207073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87</xdr:row>
      <xdr:rowOff>0</xdr:rowOff>
    </xdr:from>
    <xdr:to>
      <xdr:col>1</xdr:col>
      <xdr:colOff>142875</xdr:colOff>
      <xdr:row>87</xdr:row>
      <xdr:rowOff>180975</xdr:rowOff>
    </xdr:to>
    <xdr:sp macro="" textlink="">
      <xdr:nvSpPr>
        <xdr:cNvPr id="934192" name="AutoShape 2" descr="image002"/>
        <xdr:cNvSpPr>
          <a:spLocks noChangeAspect="1" noChangeArrowheads="1"/>
        </xdr:cNvSpPr>
      </xdr:nvSpPr>
      <xdr:spPr bwMode="auto">
        <a:xfrm>
          <a:off x="581025" y="207073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87</xdr:row>
      <xdr:rowOff>0</xdr:rowOff>
    </xdr:from>
    <xdr:to>
      <xdr:col>1</xdr:col>
      <xdr:colOff>142875</xdr:colOff>
      <xdr:row>87</xdr:row>
      <xdr:rowOff>180975</xdr:rowOff>
    </xdr:to>
    <xdr:sp macro="" textlink="">
      <xdr:nvSpPr>
        <xdr:cNvPr id="934193" name="AutoShape 3" descr="image002"/>
        <xdr:cNvSpPr>
          <a:spLocks noChangeAspect="1" noChangeArrowheads="1"/>
        </xdr:cNvSpPr>
      </xdr:nvSpPr>
      <xdr:spPr bwMode="auto">
        <a:xfrm>
          <a:off x="581025" y="207073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87</xdr:row>
      <xdr:rowOff>0</xdr:rowOff>
    </xdr:from>
    <xdr:to>
      <xdr:col>1</xdr:col>
      <xdr:colOff>142875</xdr:colOff>
      <xdr:row>87</xdr:row>
      <xdr:rowOff>180975</xdr:rowOff>
    </xdr:to>
    <xdr:sp macro="" textlink="">
      <xdr:nvSpPr>
        <xdr:cNvPr id="934194" name="AutoShape 4" descr="image002"/>
        <xdr:cNvSpPr>
          <a:spLocks noChangeAspect="1" noChangeArrowheads="1"/>
        </xdr:cNvSpPr>
      </xdr:nvSpPr>
      <xdr:spPr bwMode="auto">
        <a:xfrm>
          <a:off x="581025" y="207073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87</xdr:row>
      <xdr:rowOff>0</xdr:rowOff>
    </xdr:from>
    <xdr:to>
      <xdr:col>1</xdr:col>
      <xdr:colOff>142875</xdr:colOff>
      <xdr:row>87</xdr:row>
      <xdr:rowOff>180975</xdr:rowOff>
    </xdr:to>
    <xdr:sp macro="" textlink="">
      <xdr:nvSpPr>
        <xdr:cNvPr id="934195" name="AutoShape 10" descr="image002"/>
        <xdr:cNvSpPr>
          <a:spLocks noChangeAspect="1" noChangeArrowheads="1"/>
        </xdr:cNvSpPr>
      </xdr:nvSpPr>
      <xdr:spPr bwMode="auto">
        <a:xfrm>
          <a:off x="581025" y="207073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87</xdr:row>
      <xdr:rowOff>0</xdr:rowOff>
    </xdr:from>
    <xdr:to>
      <xdr:col>1</xdr:col>
      <xdr:colOff>142875</xdr:colOff>
      <xdr:row>87</xdr:row>
      <xdr:rowOff>180975</xdr:rowOff>
    </xdr:to>
    <xdr:sp macro="" textlink="">
      <xdr:nvSpPr>
        <xdr:cNvPr id="934196" name="AutoShape 1" descr="image002"/>
        <xdr:cNvSpPr>
          <a:spLocks noChangeAspect="1" noChangeArrowheads="1"/>
        </xdr:cNvSpPr>
      </xdr:nvSpPr>
      <xdr:spPr bwMode="auto">
        <a:xfrm>
          <a:off x="581025" y="207073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87</xdr:row>
      <xdr:rowOff>0</xdr:rowOff>
    </xdr:from>
    <xdr:to>
      <xdr:col>1</xdr:col>
      <xdr:colOff>142875</xdr:colOff>
      <xdr:row>87</xdr:row>
      <xdr:rowOff>180975</xdr:rowOff>
    </xdr:to>
    <xdr:sp macro="" textlink="">
      <xdr:nvSpPr>
        <xdr:cNvPr id="934197" name="AutoShape 2" descr="image002"/>
        <xdr:cNvSpPr>
          <a:spLocks noChangeAspect="1" noChangeArrowheads="1"/>
        </xdr:cNvSpPr>
      </xdr:nvSpPr>
      <xdr:spPr bwMode="auto">
        <a:xfrm>
          <a:off x="581025" y="207073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87</xdr:row>
      <xdr:rowOff>0</xdr:rowOff>
    </xdr:from>
    <xdr:to>
      <xdr:col>1</xdr:col>
      <xdr:colOff>142875</xdr:colOff>
      <xdr:row>87</xdr:row>
      <xdr:rowOff>180975</xdr:rowOff>
    </xdr:to>
    <xdr:sp macro="" textlink="">
      <xdr:nvSpPr>
        <xdr:cNvPr id="934198" name="AutoShape 3" descr="image002"/>
        <xdr:cNvSpPr>
          <a:spLocks noChangeAspect="1" noChangeArrowheads="1"/>
        </xdr:cNvSpPr>
      </xdr:nvSpPr>
      <xdr:spPr bwMode="auto">
        <a:xfrm>
          <a:off x="581025" y="207073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87</xdr:row>
      <xdr:rowOff>0</xdr:rowOff>
    </xdr:from>
    <xdr:to>
      <xdr:col>1</xdr:col>
      <xdr:colOff>142875</xdr:colOff>
      <xdr:row>87</xdr:row>
      <xdr:rowOff>180975</xdr:rowOff>
    </xdr:to>
    <xdr:sp macro="" textlink="">
      <xdr:nvSpPr>
        <xdr:cNvPr id="934199" name="AutoShape 4" descr="image002"/>
        <xdr:cNvSpPr>
          <a:spLocks noChangeAspect="1" noChangeArrowheads="1"/>
        </xdr:cNvSpPr>
      </xdr:nvSpPr>
      <xdr:spPr bwMode="auto">
        <a:xfrm>
          <a:off x="581025" y="207073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87</xdr:row>
      <xdr:rowOff>0</xdr:rowOff>
    </xdr:from>
    <xdr:to>
      <xdr:col>1</xdr:col>
      <xdr:colOff>142875</xdr:colOff>
      <xdr:row>87</xdr:row>
      <xdr:rowOff>180975</xdr:rowOff>
    </xdr:to>
    <xdr:sp macro="" textlink="">
      <xdr:nvSpPr>
        <xdr:cNvPr id="934200" name="AutoShape 10" descr="image002"/>
        <xdr:cNvSpPr>
          <a:spLocks noChangeAspect="1" noChangeArrowheads="1"/>
        </xdr:cNvSpPr>
      </xdr:nvSpPr>
      <xdr:spPr bwMode="auto">
        <a:xfrm>
          <a:off x="581025" y="207073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142875</xdr:colOff>
      <xdr:row>65</xdr:row>
      <xdr:rowOff>180975</xdr:rowOff>
    </xdr:to>
    <xdr:sp macro="" textlink="">
      <xdr:nvSpPr>
        <xdr:cNvPr id="934201" name="AutoShape 1" descr="image002"/>
        <xdr:cNvSpPr>
          <a:spLocks noChangeAspect="1" noChangeArrowheads="1"/>
        </xdr:cNvSpPr>
      </xdr:nvSpPr>
      <xdr:spPr bwMode="auto">
        <a:xfrm>
          <a:off x="581025" y="148399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142875</xdr:colOff>
      <xdr:row>65</xdr:row>
      <xdr:rowOff>180975</xdr:rowOff>
    </xdr:to>
    <xdr:sp macro="" textlink="">
      <xdr:nvSpPr>
        <xdr:cNvPr id="934202" name="AutoShape 2" descr="image002"/>
        <xdr:cNvSpPr>
          <a:spLocks noChangeAspect="1" noChangeArrowheads="1"/>
        </xdr:cNvSpPr>
      </xdr:nvSpPr>
      <xdr:spPr bwMode="auto">
        <a:xfrm>
          <a:off x="581025" y="148399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142875</xdr:colOff>
      <xdr:row>65</xdr:row>
      <xdr:rowOff>180975</xdr:rowOff>
    </xdr:to>
    <xdr:sp macro="" textlink="">
      <xdr:nvSpPr>
        <xdr:cNvPr id="934203" name="AutoShape 3" descr="image002"/>
        <xdr:cNvSpPr>
          <a:spLocks noChangeAspect="1" noChangeArrowheads="1"/>
        </xdr:cNvSpPr>
      </xdr:nvSpPr>
      <xdr:spPr bwMode="auto">
        <a:xfrm>
          <a:off x="581025" y="148399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142875</xdr:colOff>
      <xdr:row>65</xdr:row>
      <xdr:rowOff>180975</xdr:rowOff>
    </xdr:to>
    <xdr:sp macro="" textlink="">
      <xdr:nvSpPr>
        <xdr:cNvPr id="934204" name="AutoShape 4" descr="image002"/>
        <xdr:cNvSpPr>
          <a:spLocks noChangeAspect="1" noChangeArrowheads="1"/>
        </xdr:cNvSpPr>
      </xdr:nvSpPr>
      <xdr:spPr bwMode="auto">
        <a:xfrm>
          <a:off x="581025" y="148399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142875</xdr:colOff>
      <xdr:row>65</xdr:row>
      <xdr:rowOff>180975</xdr:rowOff>
    </xdr:to>
    <xdr:sp macro="" textlink="">
      <xdr:nvSpPr>
        <xdr:cNvPr id="934205" name="AutoShape 10" descr="image002"/>
        <xdr:cNvSpPr>
          <a:spLocks noChangeAspect="1" noChangeArrowheads="1"/>
        </xdr:cNvSpPr>
      </xdr:nvSpPr>
      <xdr:spPr bwMode="auto">
        <a:xfrm>
          <a:off x="581025" y="148399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142875</xdr:colOff>
      <xdr:row>65</xdr:row>
      <xdr:rowOff>180975</xdr:rowOff>
    </xdr:to>
    <xdr:sp macro="" textlink="">
      <xdr:nvSpPr>
        <xdr:cNvPr id="934206" name="AutoShape 1" descr="image002"/>
        <xdr:cNvSpPr>
          <a:spLocks noChangeAspect="1" noChangeArrowheads="1"/>
        </xdr:cNvSpPr>
      </xdr:nvSpPr>
      <xdr:spPr bwMode="auto">
        <a:xfrm>
          <a:off x="581025" y="148399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142875</xdr:colOff>
      <xdr:row>65</xdr:row>
      <xdr:rowOff>180975</xdr:rowOff>
    </xdr:to>
    <xdr:sp macro="" textlink="">
      <xdr:nvSpPr>
        <xdr:cNvPr id="934207" name="AutoShape 2" descr="image002"/>
        <xdr:cNvSpPr>
          <a:spLocks noChangeAspect="1" noChangeArrowheads="1"/>
        </xdr:cNvSpPr>
      </xdr:nvSpPr>
      <xdr:spPr bwMode="auto">
        <a:xfrm>
          <a:off x="581025" y="148399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142875</xdr:colOff>
      <xdr:row>65</xdr:row>
      <xdr:rowOff>180975</xdr:rowOff>
    </xdr:to>
    <xdr:sp macro="" textlink="">
      <xdr:nvSpPr>
        <xdr:cNvPr id="934208" name="AutoShape 3" descr="image002"/>
        <xdr:cNvSpPr>
          <a:spLocks noChangeAspect="1" noChangeArrowheads="1"/>
        </xdr:cNvSpPr>
      </xdr:nvSpPr>
      <xdr:spPr bwMode="auto">
        <a:xfrm>
          <a:off x="581025" y="148399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142875</xdr:colOff>
      <xdr:row>65</xdr:row>
      <xdr:rowOff>180975</xdr:rowOff>
    </xdr:to>
    <xdr:sp macro="" textlink="">
      <xdr:nvSpPr>
        <xdr:cNvPr id="934209" name="AutoShape 4" descr="image002"/>
        <xdr:cNvSpPr>
          <a:spLocks noChangeAspect="1" noChangeArrowheads="1"/>
        </xdr:cNvSpPr>
      </xdr:nvSpPr>
      <xdr:spPr bwMode="auto">
        <a:xfrm>
          <a:off x="581025" y="148399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142875</xdr:colOff>
      <xdr:row>65</xdr:row>
      <xdr:rowOff>180975</xdr:rowOff>
    </xdr:to>
    <xdr:sp macro="" textlink="">
      <xdr:nvSpPr>
        <xdr:cNvPr id="934210" name="AutoShape 10" descr="image002"/>
        <xdr:cNvSpPr>
          <a:spLocks noChangeAspect="1" noChangeArrowheads="1"/>
        </xdr:cNvSpPr>
      </xdr:nvSpPr>
      <xdr:spPr bwMode="auto">
        <a:xfrm>
          <a:off x="581025" y="148399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142875</xdr:colOff>
      <xdr:row>65</xdr:row>
      <xdr:rowOff>180975</xdr:rowOff>
    </xdr:to>
    <xdr:sp macro="" textlink="">
      <xdr:nvSpPr>
        <xdr:cNvPr id="934211" name="AutoShape 1" descr="image002"/>
        <xdr:cNvSpPr>
          <a:spLocks noChangeAspect="1" noChangeArrowheads="1"/>
        </xdr:cNvSpPr>
      </xdr:nvSpPr>
      <xdr:spPr bwMode="auto">
        <a:xfrm>
          <a:off x="581025" y="148399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142875</xdr:colOff>
      <xdr:row>65</xdr:row>
      <xdr:rowOff>180975</xdr:rowOff>
    </xdr:to>
    <xdr:sp macro="" textlink="">
      <xdr:nvSpPr>
        <xdr:cNvPr id="934212" name="AutoShape 2" descr="image002"/>
        <xdr:cNvSpPr>
          <a:spLocks noChangeAspect="1" noChangeArrowheads="1"/>
        </xdr:cNvSpPr>
      </xdr:nvSpPr>
      <xdr:spPr bwMode="auto">
        <a:xfrm>
          <a:off x="581025" y="148399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142875</xdr:colOff>
      <xdr:row>65</xdr:row>
      <xdr:rowOff>180975</xdr:rowOff>
    </xdr:to>
    <xdr:sp macro="" textlink="">
      <xdr:nvSpPr>
        <xdr:cNvPr id="934213" name="AutoShape 3" descr="image002"/>
        <xdr:cNvSpPr>
          <a:spLocks noChangeAspect="1" noChangeArrowheads="1"/>
        </xdr:cNvSpPr>
      </xdr:nvSpPr>
      <xdr:spPr bwMode="auto">
        <a:xfrm>
          <a:off x="581025" y="148399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142875</xdr:colOff>
      <xdr:row>65</xdr:row>
      <xdr:rowOff>180975</xdr:rowOff>
    </xdr:to>
    <xdr:sp macro="" textlink="">
      <xdr:nvSpPr>
        <xdr:cNvPr id="934214" name="AutoShape 4" descr="image002"/>
        <xdr:cNvSpPr>
          <a:spLocks noChangeAspect="1" noChangeArrowheads="1"/>
        </xdr:cNvSpPr>
      </xdr:nvSpPr>
      <xdr:spPr bwMode="auto">
        <a:xfrm>
          <a:off x="581025" y="148399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64</xdr:row>
      <xdr:rowOff>0</xdr:rowOff>
    </xdr:from>
    <xdr:to>
      <xdr:col>1</xdr:col>
      <xdr:colOff>142875</xdr:colOff>
      <xdr:row>65</xdr:row>
      <xdr:rowOff>180975</xdr:rowOff>
    </xdr:to>
    <xdr:sp macro="" textlink="">
      <xdr:nvSpPr>
        <xdr:cNvPr id="934215" name="AutoShape 10" descr="image002"/>
        <xdr:cNvSpPr>
          <a:spLocks noChangeAspect="1" noChangeArrowheads="1"/>
        </xdr:cNvSpPr>
      </xdr:nvSpPr>
      <xdr:spPr bwMode="auto">
        <a:xfrm>
          <a:off x="581025" y="148399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142875</xdr:colOff>
      <xdr:row>44</xdr:row>
      <xdr:rowOff>180975</xdr:rowOff>
    </xdr:to>
    <xdr:sp macro="" textlink="">
      <xdr:nvSpPr>
        <xdr:cNvPr id="934216" name="AutoShape 1" descr="image002"/>
        <xdr:cNvSpPr>
          <a:spLocks noChangeAspect="1" noChangeArrowheads="1"/>
        </xdr:cNvSpPr>
      </xdr:nvSpPr>
      <xdr:spPr bwMode="auto">
        <a:xfrm>
          <a:off x="581025" y="99917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142875</xdr:colOff>
      <xdr:row>44</xdr:row>
      <xdr:rowOff>180975</xdr:rowOff>
    </xdr:to>
    <xdr:sp macro="" textlink="">
      <xdr:nvSpPr>
        <xdr:cNvPr id="934217" name="AutoShape 2" descr="image002"/>
        <xdr:cNvSpPr>
          <a:spLocks noChangeAspect="1" noChangeArrowheads="1"/>
        </xdr:cNvSpPr>
      </xdr:nvSpPr>
      <xdr:spPr bwMode="auto">
        <a:xfrm>
          <a:off x="581025" y="99917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142875</xdr:colOff>
      <xdr:row>44</xdr:row>
      <xdr:rowOff>180975</xdr:rowOff>
    </xdr:to>
    <xdr:sp macro="" textlink="">
      <xdr:nvSpPr>
        <xdr:cNvPr id="934218" name="AutoShape 3" descr="image002"/>
        <xdr:cNvSpPr>
          <a:spLocks noChangeAspect="1" noChangeArrowheads="1"/>
        </xdr:cNvSpPr>
      </xdr:nvSpPr>
      <xdr:spPr bwMode="auto">
        <a:xfrm>
          <a:off x="581025" y="99917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142875</xdr:colOff>
      <xdr:row>44</xdr:row>
      <xdr:rowOff>180975</xdr:rowOff>
    </xdr:to>
    <xdr:sp macro="" textlink="">
      <xdr:nvSpPr>
        <xdr:cNvPr id="934219" name="AutoShape 4" descr="image002"/>
        <xdr:cNvSpPr>
          <a:spLocks noChangeAspect="1" noChangeArrowheads="1"/>
        </xdr:cNvSpPr>
      </xdr:nvSpPr>
      <xdr:spPr bwMode="auto">
        <a:xfrm>
          <a:off x="581025" y="99917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142875</xdr:colOff>
      <xdr:row>44</xdr:row>
      <xdr:rowOff>180975</xdr:rowOff>
    </xdr:to>
    <xdr:sp macro="" textlink="">
      <xdr:nvSpPr>
        <xdr:cNvPr id="934220" name="AutoShape 10" descr="image002"/>
        <xdr:cNvSpPr>
          <a:spLocks noChangeAspect="1" noChangeArrowheads="1"/>
        </xdr:cNvSpPr>
      </xdr:nvSpPr>
      <xdr:spPr bwMode="auto">
        <a:xfrm>
          <a:off x="581025" y="99917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142875</xdr:colOff>
      <xdr:row>44</xdr:row>
      <xdr:rowOff>180975</xdr:rowOff>
    </xdr:to>
    <xdr:sp macro="" textlink="">
      <xdr:nvSpPr>
        <xdr:cNvPr id="934221" name="AutoShape 1" descr="image002"/>
        <xdr:cNvSpPr>
          <a:spLocks noChangeAspect="1" noChangeArrowheads="1"/>
        </xdr:cNvSpPr>
      </xdr:nvSpPr>
      <xdr:spPr bwMode="auto">
        <a:xfrm>
          <a:off x="581025" y="99917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142875</xdr:colOff>
      <xdr:row>44</xdr:row>
      <xdr:rowOff>180975</xdr:rowOff>
    </xdr:to>
    <xdr:sp macro="" textlink="">
      <xdr:nvSpPr>
        <xdr:cNvPr id="934222" name="AutoShape 2" descr="image002"/>
        <xdr:cNvSpPr>
          <a:spLocks noChangeAspect="1" noChangeArrowheads="1"/>
        </xdr:cNvSpPr>
      </xdr:nvSpPr>
      <xdr:spPr bwMode="auto">
        <a:xfrm>
          <a:off x="581025" y="99917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142875</xdr:colOff>
      <xdr:row>44</xdr:row>
      <xdr:rowOff>180975</xdr:rowOff>
    </xdr:to>
    <xdr:sp macro="" textlink="">
      <xdr:nvSpPr>
        <xdr:cNvPr id="934223" name="AutoShape 3" descr="image002"/>
        <xdr:cNvSpPr>
          <a:spLocks noChangeAspect="1" noChangeArrowheads="1"/>
        </xdr:cNvSpPr>
      </xdr:nvSpPr>
      <xdr:spPr bwMode="auto">
        <a:xfrm>
          <a:off x="581025" y="99917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142875</xdr:colOff>
      <xdr:row>44</xdr:row>
      <xdr:rowOff>180975</xdr:rowOff>
    </xdr:to>
    <xdr:sp macro="" textlink="">
      <xdr:nvSpPr>
        <xdr:cNvPr id="934224" name="AutoShape 4" descr="image002"/>
        <xdr:cNvSpPr>
          <a:spLocks noChangeAspect="1" noChangeArrowheads="1"/>
        </xdr:cNvSpPr>
      </xdr:nvSpPr>
      <xdr:spPr bwMode="auto">
        <a:xfrm>
          <a:off x="581025" y="99917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142875</xdr:colOff>
      <xdr:row>44</xdr:row>
      <xdr:rowOff>180975</xdr:rowOff>
    </xdr:to>
    <xdr:sp macro="" textlink="">
      <xdr:nvSpPr>
        <xdr:cNvPr id="934225" name="AutoShape 10" descr="image002"/>
        <xdr:cNvSpPr>
          <a:spLocks noChangeAspect="1" noChangeArrowheads="1"/>
        </xdr:cNvSpPr>
      </xdr:nvSpPr>
      <xdr:spPr bwMode="auto">
        <a:xfrm>
          <a:off x="581025" y="99917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142875</xdr:colOff>
      <xdr:row>44</xdr:row>
      <xdr:rowOff>180975</xdr:rowOff>
    </xdr:to>
    <xdr:sp macro="" textlink="">
      <xdr:nvSpPr>
        <xdr:cNvPr id="934226" name="AutoShape 1" descr="image002"/>
        <xdr:cNvSpPr>
          <a:spLocks noChangeAspect="1" noChangeArrowheads="1"/>
        </xdr:cNvSpPr>
      </xdr:nvSpPr>
      <xdr:spPr bwMode="auto">
        <a:xfrm>
          <a:off x="581025" y="99917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142875</xdr:colOff>
      <xdr:row>44</xdr:row>
      <xdr:rowOff>180975</xdr:rowOff>
    </xdr:to>
    <xdr:sp macro="" textlink="">
      <xdr:nvSpPr>
        <xdr:cNvPr id="934227" name="AutoShape 2" descr="image002"/>
        <xdr:cNvSpPr>
          <a:spLocks noChangeAspect="1" noChangeArrowheads="1"/>
        </xdr:cNvSpPr>
      </xdr:nvSpPr>
      <xdr:spPr bwMode="auto">
        <a:xfrm>
          <a:off x="581025" y="99917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142875</xdr:colOff>
      <xdr:row>44</xdr:row>
      <xdr:rowOff>180975</xdr:rowOff>
    </xdr:to>
    <xdr:sp macro="" textlink="">
      <xdr:nvSpPr>
        <xdr:cNvPr id="934228" name="AutoShape 3" descr="image002"/>
        <xdr:cNvSpPr>
          <a:spLocks noChangeAspect="1" noChangeArrowheads="1"/>
        </xdr:cNvSpPr>
      </xdr:nvSpPr>
      <xdr:spPr bwMode="auto">
        <a:xfrm>
          <a:off x="581025" y="99917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142875</xdr:colOff>
      <xdr:row>44</xdr:row>
      <xdr:rowOff>180975</xdr:rowOff>
    </xdr:to>
    <xdr:sp macro="" textlink="">
      <xdr:nvSpPr>
        <xdr:cNvPr id="934229" name="AutoShape 4" descr="image002"/>
        <xdr:cNvSpPr>
          <a:spLocks noChangeAspect="1" noChangeArrowheads="1"/>
        </xdr:cNvSpPr>
      </xdr:nvSpPr>
      <xdr:spPr bwMode="auto">
        <a:xfrm>
          <a:off x="581025" y="99917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43</xdr:row>
      <xdr:rowOff>0</xdr:rowOff>
    </xdr:from>
    <xdr:to>
      <xdr:col>1</xdr:col>
      <xdr:colOff>142875</xdr:colOff>
      <xdr:row>44</xdr:row>
      <xdr:rowOff>180975</xdr:rowOff>
    </xdr:to>
    <xdr:sp macro="" textlink="">
      <xdr:nvSpPr>
        <xdr:cNvPr id="934230" name="AutoShape 10" descr="image002"/>
        <xdr:cNvSpPr>
          <a:spLocks noChangeAspect="1" noChangeArrowheads="1"/>
        </xdr:cNvSpPr>
      </xdr:nvSpPr>
      <xdr:spPr bwMode="auto">
        <a:xfrm>
          <a:off x="581025" y="9991725"/>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142875</xdr:colOff>
      <xdr:row>24</xdr:row>
      <xdr:rowOff>19050</xdr:rowOff>
    </xdr:to>
    <xdr:sp macro="" textlink="">
      <xdr:nvSpPr>
        <xdr:cNvPr id="934231" name="AutoShape 2" descr="image002"/>
        <xdr:cNvSpPr>
          <a:spLocks noChangeAspect="1" noChangeArrowheads="1"/>
        </xdr:cNvSpPr>
      </xdr:nvSpPr>
      <xdr:spPr bwMode="auto">
        <a:xfrm>
          <a:off x="581025" y="52292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142875</xdr:colOff>
      <xdr:row>24</xdr:row>
      <xdr:rowOff>19050</xdr:rowOff>
    </xdr:to>
    <xdr:sp macro="" textlink="">
      <xdr:nvSpPr>
        <xdr:cNvPr id="934232" name="AutoShape 3" descr="image002"/>
        <xdr:cNvSpPr>
          <a:spLocks noChangeAspect="1" noChangeArrowheads="1"/>
        </xdr:cNvSpPr>
      </xdr:nvSpPr>
      <xdr:spPr bwMode="auto">
        <a:xfrm>
          <a:off x="581025" y="52292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142875</xdr:colOff>
      <xdr:row>24</xdr:row>
      <xdr:rowOff>19050</xdr:rowOff>
    </xdr:to>
    <xdr:sp macro="" textlink="">
      <xdr:nvSpPr>
        <xdr:cNvPr id="934233" name="AutoShape 4" descr="image002"/>
        <xdr:cNvSpPr>
          <a:spLocks noChangeAspect="1" noChangeArrowheads="1"/>
        </xdr:cNvSpPr>
      </xdr:nvSpPr>
      <xdr:spPr bwMode="auto">
        <a:xfrm>
          <a:off x="581025" y="52292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142875</xdr:colOff>
      <xdr:row>24</xdr:row>
      <xdr:rowOff>19050</xdr:rowOff>
    </xdr:to>
    <xdr:sp macro="" textlink="">
      <xdr:nvSpPr>
        <xdr:cNvPr id="934234" name="AutoShape 10" descr="image002"/>
        <xdr:cNvSpPr>
          <a:spLocks noChangeAspect="1" noChangeArrowheads="1"/>
        </xdr:cNvSpPr>
      </xdr:nvSpPr>
      <xdr:spPr bwMode="auto">
        <a:xfrm>
          <a:off x="581025" y="52292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142875</xdr:colOff>
      <xdr:row>24</xdr:row>
      <xdr:rowOff>19050</xdr:rowOff>
    </xdr:to>
    <xdr:sp macro="" textlink="">
      <xdr:nvSpPr>
        <xdr:cNvPr id="934235" name="AutoShape 1" descr="image002"/>
        <xdr:cNvSpPr>
          <a:spLocks noChangeAspect="1" noChangeArrowheads="1"/>
        </xdr:cNvSpPr>
      </xdr:nvSpPr>
      <xdr:spPr bwMode="auto">
        <a:xfrm>
          <a:off x="581025" y="52292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142875</xdr:colOff>
      <xdr:row>24</xdr:row>
      <xdr:rowOff>19050</xdr:rowOff>
    </xdr:to>
    <xdr:sp macro="" textlink="">
      <xdr:nvSpPr>
        <xdr:cNvPr id="934236" name="AutoShape 2" descr="image002"/>
        <xdr:cNvSpPr>
          <a:spLocks noChangeAspect="1" noChangeArrowheads="1"/>
        </xdr:cNvSpPr>
      </xdr:nvSpPr>
      <xdr:spPr bwMode="auto">
        <a:xfrm>
          <a:off x="581025" y="52292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142875</xdr:colOff>
      <xdr:row>24</xdr:row>
      <xdr:rowOff>19050</xdr:rowOff>
    </xdr:to>
    <xdr:sp macro="" textlink="">
      <xdr:nvSpPr>
        <xdr:cNvPr id="934237" name="AutoShape 3" descr="image002"/>
        <xdr:cNvSpPr>
          <a:spLocks noChangeAspect="1" noChangeArrowheads="1"/>
        </xdr:cNvSpPr>
      </xdr:nvSpPr>
      <xdr:spPr bwMode="auto">
        <a:xfrm>
          <a:off x="581025" y="52292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142875</xdr:colOff>
      <xdr:row>24</xdr:row>
      <xdr:rowOff>19050</xdr:rowOff>
    </xdr:to>
    <xdr:sp macro="" textlink="">
      <xdr:nvSpPr>
        <xdr:cNvPr id="934238" name="AutoShape 4" descr="image002"/>
        <xdr:cNvSpPr>
          <a:spLocks noChangeAspect="1" noChangeArrowheads="1"/>
        </xdr:cNvSpPr>
      </xdr:nvSpPr>
      <xdr:spPr bwMode="auto">
        <a:xfrm>
          <a:off x="581025" y="52292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142875</xdr:colOff>
      <xdr:row>24</xdr:row>
      <xdr:rowOff>19050</xdr:rowOff>
    </xdr:to>
    <xdr:sp macro="" textlink="">
      <xdr:nvSpPr>
        <xdr:cNvPr id="934239" name="AutoShape 10" descr="image002"/>
        <xdr:cNvSpPr>
          <a:spLocks noChangeAspect="1" noChangeArrowheads="1"/>
        </xdr:cNvSpPr>
      </xdr:nvSpPr>
      <xdr:spPr bwMode="auto">
        <a:xfrm>
          <a:off x="581025" y="52292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142875</xdr:colOff>
      <xdr:row>24</xdr:row>
      <xdr:rowOff>19050</xdr:rowOff>
    </xdr:to>
    <xdr:sp macro="" textlink="">
      <xdr:nvSpPr>
        <xdr:cNvPr id="934240" name="AutoShape 1" descr="image002"/>
        <xdr:cNvSpPr>
          <a:spLocks noChangeAspect="1" noChangeArrowheads="1"/>
        </xdr:cNvSpPr>
      </xdr:nvSpPr>
      <xdr:spPr bwMode="auto">
        <a:xfrm>
          <a:off x="581025" y="52292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142875</xdr:colOff>
      <xdr:row>24</xdr:row>
      <xdr:rowOff>19050</xdr:rowOff>
    </xdr:to>
    <xdr:sp macro="" textlink="">
      <xdr:nvSpPr>
        <xdr:cNvPr id="934241" name="AutoShape 2" descr="image002"/>
        <xdr:cNvSpPr>
          <a:spLocks noChangeAspect="1" noChangeArrowheads="1"/>
        </xdr:cNvSpPr>
      </xdr:nvSpPr>
      <xdr:spPr bwMode="auto">
        <a:xfrm>
          <a:off x="581025" y="52292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142875</xdr:colOff>
      <xdr:row>24</xdr:row>
      <xdr:rowOff>19050</xdr:rowOff>
    </xdr:to>
    <xdr:sp macro="" textlink="">
      <xdr:nvSpPr>
        <xdr:cNvPr id="934242" name="AutoShape 3" descr="image002"/>
        <xdr:cNvSpPr>
          <a:spLocks noChangeAspect="1" noChangeArrowheads="1"/>
        </xdr:cNvSpPr>
      </xdr:nvSpPr>
      <xdr:spPr bwMode="auto">
        <a:xfrm>
          <a:off x="581025" y="52292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142875</xdr:colOff>
      <xdr:row>24</xdr:row>
      <xdr:rowOff>19050</xdr:rowOff>
    </xdr:to>
    <xdr:sp macro="" textlink="">
      <xdr:nvSpPr>
        <xdr:cNvPr id="934243" name="AutoShape 4" descr="image002"/>
        <xdr:cNvSpPr>
          <a:spLocks noChangeAspect="1" noChangeArrowheads="1"/>
        </xdr:cNvSpPr>
      </xdr:nvSpPr>
      <xdr:spPr bwMode="auto">
        <a:xfrm>
          <a:off x="581025" y="52292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22</xdr:row>
      <xdr:rowOff>0</xdr:rowOff>
    </xdr:from>
    <xdr:to>
      <xdr:col>1</xdr:col>
      <xdr:colOff>142875</xdr:colOff>
      <xdr:row>24</xdr:row>
      <xdr:rowOff>19050</xdr:rowOff>
    </xdr:to>
    <xdr:sp macro="" textlink="">
      <xdr:nvSpPr>
        <xdr:cNvPr id="934244" name="AutoShape 10" descr="image002"/>
        <xdr:cNvSpPr>
          <a:spLocks noChangeAspect="1" noChangeArrowheads="1"/>
        </xdr:cNvSpPr>
      </xdr:nvSpPr>
      <xdr:spPr bwMode="auto">
        <a:xfrm>
          <a:off x="581025" y="5229225"/>
          <a:ext cx="1428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1</xdr:col>
      <xdr:colOff>142875</xdr:colOff>
      <xdr:row>12</xdr:row>
      <xdr:rowOff>123825</xdr:rowOff>
    </xdr:to>
    <xdr:sp macro="" textlink="">
      <xdr:nvSpPr>
        <xdr:cNvPr id="529516" name="AutoShape 1" descr="image002"/>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xdr:row>
      <xdr:rowOff>0</xdr:rowOff>
    </xdr:from>
    <xdr:to>
      <xdr:col>1</xdr:col>
      <xdr:colOff>142875</xdr:colOff>
      <xdr:row>12</xdr:row>
      <xdr:rowOff>123825</xdr:rowOff>
    </xdr:to>
    <xdr:sp macro="" textlink="">
      <xdr:nvSpPr>
        <xdr:cNvPr id="529517" name="AutoShape 2" descr="image002"/>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xdr:row>
      <xdr:rowOff>0</xdr:rowOff>
    </xdr:from>
    <xdr:to>
      <xdr:col>1</xdr:col>
      <xdr:colOff>142875</xdr:colOff>
      <xdr:row>12</xdr:row>
      <xdr:rowOff>123825</xdr:rowOff>
    </xdr:to>
    <xdr:sp macro="" textlink="">
      <xdr:nvSpPr>
        <xdr:cNvPr id="529518" name="AutoShape 3" descr="image002"/>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xdr:row>
      <xdr:rowOff>0</xdr:rowOff>
    </xdr:from>
    <xdr:to>
      <xdr:col>1</xdr:col>
      <xdr:colOff>142875</xdr:colOff>
      <xdr:row>12</xdr:row>
      <xdr:rowOff>123825</xdr:rowOff>
    </xdr:to>
    <xdr:sp macro="" textlink="">
      <xdr:nvSpPr>
        <xdr:cNvPr id="529519" name="AutoShape 4" descr="image002"/>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xdr:row>
      <xdr:rowOff>0</xdr:rowOff>
    </xdr:from>
    <xdr:to>
      <xdr:col>1</xdr:col>
      <xdr:colOff>142875</xdr:colOff>
      <xdr:row>12</xdr:row>
      <xdr:rowOff>123825</xdr:rowOff>
    </xdr:to>
    <xdr:sp macro="" textlink="">
      <xdr:nvSpPr>
        <xdr:cNvPr id="529520" name="AutoShape 9" descr="image002"/>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529521" name="AutoShape 1" descr="image002"/>
        <xdr:cNvSpPr>
          <a:spLocks noChangeAspect="1" noChangeArrowheads="1"/>
        </xdr:cNvSpPr>
      </xdr:nvSpPr>
      <xdr:spPr bwMode="auto">
        <a:xfrm>
          <a:off x="800100" y="4686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529522" name="AutoShape 2" descr="image002"/>
        <xdr:cNvSpPr>
          <a:spLocks noChangeAspect="1" noChangeArrowheads="1"/>
        </xdr:cNvSpPr>
      </xdr:nvSpPr>
      <xdr:spPr bwMode="auto">
        <a:xfrm>
          <a:off x="800100" y="4686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529523" name="AutoShape 3" descr="image002"/>
        <xdr:cNvSpPr>
          <a:spLocks noChangeAspect="1" noChangeArrowheads="1"/>
        </xdr:cNvSpPr>
      </xdr:nvSpPr>
      <xdr:spPr bwMode="auto">
        <a:xfrm>
          <a:off x="800100" y="4686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529524" name="AutoShape 4" descr="image002"/>
        <xdr:cNvSpPr>
          <a:spLocks noChangeAspect="1" noChangeArrowheads="1"/>
        </xdr:cNvSpPr>
      </xdr:nvSpPr>
      <xdr:spPr bwMode="auto">
        <a:xfrm>
          <a:off x="800100" y="4686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529525" name="AutoShape 9" descr="image002"/>
        <xdr:cNvSpPr>
          <a:spLocks noChangeAspect="1" noChangeArrowheads="1"/>
        </xdr:cNvSpPr>
      </xdr:nvSpPr>
      <xdr:spPr bwMode="auto">
        <a:xfrm>
          <a:off x="800100" y="4686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529526" name="AutoShape 1" descr="image002"/>
        <xdr:cNvSpPr>
          <a:spLocks noChangeAspect="1" noChangeArrowheads="1"/>
        </xdr:cNvSpPr>
      </xdr:nvSpPr>
      <xdr:spPr bwMode="auto">
        <a:xfrm>
          <a:off x="800100" y="4686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529527" name="AutoShape 2" descr="image002"/>
        <xdr:cNvSpPr>
          <a:spLocks noChangeAspect="1" noChangeArrowheads="1"/>
        </xdr:cNvSpPr>
      </xdr:nvSpPr>
      <xdr:spPr bwMode="auto">
        <a:xfrm>
          <a:off x="800100" y="4686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529528" name="AutoShape 3" descr="image002"/>
        <xdr:cNvSpPr>
          <a:spLocks noChangeAspect="1" noChangeArrowheads="1"/>
        </xdr:cNvSpPr>
      </xdr:nvSpPr>
      <xdr:spPr bwMode="auto">
        <a:xfrm>
          <a:off x="800100" y="4686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529529" name="AutoShape 4" descr="image002"/>
        <xdr:cNvSpPr>
          <a:spLocks noChangeAspect="1" noChangeArrowheads="1"/>
        </xdr:cNvSpPr>
      </xdr:nvSpPr>
      <xdr:spPr bwMode="auto">
        <a:xfrm>
          <a:off x="800100" y="4686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16</xdr:row>
      <xdr:rowOff>0</xdr:rowOff>
    </xdr:from>
    <xdr:to>
      <xdr:col>1</xdr:col>
      <xdr:colOff>142875</xdr:colOff>
      <xdr:row>16</xdr:row>
      <xdr:rowOff>123825</xdr:rowOff>
    </xdr:to>
    <xdr:sp macro="" textlink="">
      <xdr:nvSpPr>
        <xdr:cNvPr id="529530" name="AutoShape 9" descr="image002"/>
        <xdr:cNvSpPr>
          <a:spLocks noChangeAspect="1" noChangeArrowheads="1"/>
        </xdr:cNvSpPr>
      </xdr:nvSpPr>
      <xdr:spPr bwMode="auto">
        <a:xfrm>
          <a:off x="800100" y="468630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142875</xdr:colOff>
      <xdr:row>13</xdr:row>
      <xdr:rowOff>180975</xdr:rowOff>
    </xdr:to>
    <xdr:sp macro="" textlink="">
      <xdr:nvSpPr>
        <xdr:cNvPr id="529531" name="AutoShape 1" descr="image002"/>
        <xdr:cNvSpPr>
          <a:spLocks noChangeAspect="1" noChangeArrowheads="1"/>
        </xdr:cNvSpPr>
      </xdr:nvSpPr>
      <xdr:spPr bwMode="auto">
        <a:xfrm>
          <a:off x="800100" y="38671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142875</xdr:colOff>
      <xdr:row>13</xdr:row>
      <xdr:rowOff>180975</xdr:rowOff>
    </xdr:to>
    <xdr:sp macro="" textlink="">
      <xdr:nvSpPr>
        <xdr:cNvPr id="529532" name="AutoShape 2" descr="image002"/>
        <xdr:cNvSpPr>
          <a:spLocks noChangeAspect="1" noChangeArrowheads="1"/>
        </xdr:cNvSpPr>
      </xdr:nvSpPr>
      <xdr:spPr bwMode="auto">
        <a:xfrm>
          <a:off x="800100" y="38671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142875</xdr:colOff>
      <xdr:row>13</xdr:row>
      <xdr:rowOff>180975</xdr:rowOff>
    </xdr:to>
    <xdr:sp macro="" textlink="">
      <xdr:nvSpPr>
        <xdr:cNvPr id="529533" name="AutoShape 3" descr="image002"/>
        <xdr:cNvSpPr>
          <a:spLocks noChangeAspect="1" noChangeArrowheads="1"/>
        </xdr:cNvSpPr>
      </xdr:nvSpPr>
      <xdr:spPr bwMode="auto">
        <a:xfrm>
          <a:off x="800100" y="38671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142875</xdr:colOff>
      <xdr:row>13</xdr:row>
      <xdr:rowOff>180975</xdr:rowOff>
    </xdr:to>
    <xdr:sp macro="" textlink="">
      <xdr:nvSpPr>
        <xdr:cNvPr id="529534" name="AutoShape 4" descr="image002"/>
        <xdr:cNvSpPr>
          <a:spLocks noChangeAspect="1" noChangeArrowheads="1"/>
        </xdr:cNvSpPr>
      </xdr:nvSpPr>
      <xdr:spPr bwMode="auto">
        <a:xfrm>
          <a:off x="800100" y="38671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142875</xdr:colOff>
      <xdr:row>13</xdr:row>
      <xdr:rowOff>180975</xdr:rowOff>
    </xdr:to>
    <xdr:sp macro="" textlink="">
      <xdr:nvSpPr>
        <xdr:cNvPr id="529535" name="AutoShape 10" descr="image002"/>
        <xdr:cNvSpPr>
          <a:spLocks noChangeAspect="1" noChangeArrowheads="1"/>
        </xdr:cNvSpPr>
      </xdr:nvSpPr>
      <xdr:spPr bwMode="auto">
        <a:xfrm>
          <a:off x="800100" y="38671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142875</xdr:colOff>
      <xdr:row>13</xdr:row>
      <xdr:rowOff>180975</xdr:rowOff>
    </xdr:to>
    <xdr:sp macro="" textlink="">
      <xdr:nvSpPr>
        <xdr:cNvPr id="529536" name="AutoShape 1" descr="image002"/>
        <xdr:cNvSpPr>
          <a:spLocks noChangeAspect="1" noChangeArrowheads="1"/>
        </xdr:cNvSpPr>
      </xdr:nvSpPr>
      <xdr:spPr bwMode="auto">
        <a:xfrm>
          <a:off x="800100" y="38671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142875</xdr:colOff>
      <xdr:row>13</xdr:row>
      <xdr:rowOff>180975</xdr:rowOff>
    </xdr:to>
    <xdr:sp macro="" textlink="">
      <xdr:nvSpPr>
        <xdr:cNvPr id="529537" name="AutoShape 2" descr="image002"/>
        <xdr:cNvSpPr>
          <a:spLocks noChangeAspect="1" noChangeArrowheads="1"/>
        </xdr:cNvSpPr>
      </xdr:nvSpPr>
      <xdr:spPr bwMode="auto">
        <a:xfrm>
          <a:off x="800100" y="38671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142875</xdr:colOff>
      <xdr:row>13</xdr:row>
      <xdr:rowOff>180975</xdr:rowOff>
    </xdr:to>
    <xdr:sp macro="" textlink="">
      <xdr:nvSpPr>
        <xdr:cNvPr id="529538" name="AutoShape 3" descr="image002"/>
        <xdr:cNvSpPr>
          <a:spLocks noChangeAspect="1" noChangeArrowheads="1"/>
        </xdr:cNvSpPr>
      </xdr:nvSpPr>
      <xdr:spPr bwMode="auto">
        <a:xfrm>
          <a:off x="800100" y="38671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142875</xdr:colOff>
      <xdr:row>13</xdr:row>
      <xdr:rowOff>180975</xdr:rowOff>
    </xdr:to>
    <xdr:sp macro="" textlink="">
      <xdr:nvSpPr>
        <xdr:cNvPr id="529539" name="AutoShape 4" descr="image002"/>
        <xdr:cNvSpPr>
          <a:spLocks noChangeAspect="1" noChangeArrowheads="1"/>
        </xdr:cNvSpPr>
      </xdr:nvSpPr>
      <xdr:spPr bwMode="auto">
        <a:xfrm>
          <a:off x="800100" y="38671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142875</xdr:colOff>
      <xdr:row>13</xdr:row>
      <xdr:rowOff>180975</xdr:rowOff>
    </xdr:to>
    <xdr:sp macro="" textlink="">
      <xdr:nvSpPr>
        <xdr:cNvPr id="529540" name="AutoShape 10" descr="image002"/>
        <xdr:cNvSpPr>
          <a:spLocks noChangeAspect="1" noChangeArrowheads="1"/>
        </xdr:cNvSpPr>
      </xdr:nvSpPr>
      <xdr:spPr bwMode="auto">
        <a:xfrm>
          <a:off x="800100" y="38671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142875</xdr:colOff>
      <xdr:row>13</xdr:row>
      <xdr:rowOff>180975</xdr:rowOff>
    </xdr:to>
    <xdr:sp macro="" textlink="">
      <xdr:nvSpPr>
        <xdr:cNvPr id="529541" name="AutoShape 1" descr="image002"/>
        <xdr:cNvSpPr>
          <a:spLocks noChangeAspect="1" noChangeArrowheads="1"/>
        </xdr:cNvSpPr>
      </xdr:nvSpPr>
      <xdr:spPr bwMode="auto">
        <a:xfrm>
          <a:off x="800100" y="38671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142875</xdr:colOff>
      <xdr:row>13</xdr:row>
      <xdr:rowOff>180975</xdr:rowOff>
    </xdr:to>
    <xdr:sp macro="" textlink="">
      <xdr:nvSpPr>
        <xdr:cNvPr id="529542" name="AutoShape 2" descr="image002"/>
        <xdr:cNvSpPr>
          <a:spLocks noChangeAspect="1" noChangeArrowheads="1"/>
        </xdr:cNvSpPr>
      </xdr:nvSpPr>
      <xdr:spPr bwMode="auto">
        <a:xfrm>
          <a:off x="800100" y="38671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142875</xdr:colOff>
      <xdr:row>13</xdr:row>
      <xdr:rowOff>180975</xdr:rowOff>
    </xdr:to>
    <xdr:sp macro="" textlink="">
      <xdr:nvSpPr>
        <xdr:cNvPr id="529543" name="AutoShape 3" descr="image002"/>
        <xdr:cNvSpPr>
          <a:spLocks noChangeAspect="1" noChangeArrowheads="1"/>
        </xdr:cNvSpPr>
      </xdr:nvSpPr>
      <xdr:spPr bwMode="auto">
        <a:xfrm>
          <a:off x="800100" y="38671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142875</xdr:colOff>
      <xdr:row>13</xdr:row>
      <xdr:rowOff>180975</xdr:rowOff>
    </xdr:to>
    <xdr:sp macro="" textlink="">
      <xdr:nvSpPr>
        <xdr:cNvPr id="529544" name="AutoShape 4" descr="image002"/>
        <xdr:cNvSpPr>
          <a:spLocks noChangeAspect="1" noChangeArrowheads="1"/>
        </xdr:cNvSpPr>
      </xdr:nvSpPr>
      <xdr:spPr bwMode="auto">
        <a:xfrm>
          <a:off x="800100" y="38671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13</xdr:row>
      <xdr:rowOff>0</xdr:rowOff>
    </xdr:from>
    <xdr:to>
      <xdr:col>1</xdr:col>
      <xdr:colOff>142875</xdr:colOff>
      <xdr:row>13</xdr:row>
      <xdr:rowOff>180975</xdr:rowOff>
    </xdr:to>
    <xdr:sp macro="" textlink="">
      <xdr:nvSpPr>
        <xdr:cNvPr id="529545" name="AutoShape 10" descr="image002"/>
        <xdr:cNvSpPr>
          <a:spLocks noChangeAspect="1" noChangeArrowheads="1"/>
        </xdr:cNvSpPr>
      </xdr:nvSpPr>
      <xdr:spPr bwMode="auto">
        <a:xfrm>
          <a:off x="800100" y="3867150"/>
          <a:ext cx="1428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xdr:row>
      <xdr:rowOff>0</xdr:rowOff>
    </xdr:from>
    <xdr:to>
      <xdr:col>1</xdr:col>
      <xdr:colOff>142875</xdr:colOff>
      <xdr:row>12</xdr:row>
      <xdr:rowOff>123825</xdr:rowOff>
    </xdr:to>
    <xdr:sp macro="" textlink="">
      <xdr:nvSpPr>
        <xdr:cNvPr id="529546" name="AutoShape 1" descr="image002"/>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xdr:row>
      <xdr:rowOff>0</xdr:rowOff>
    </xdr:from>
    <xdr:to>
      <xdr:col>1</xdr:col>
      <xdr:colOff>142875</xdr:colOff>
      <xdr:row>12</xdr:row>
      <xdr:rowOff>123825</xdr:rowOff>
    </xdr:to>
    <xdr:sp macro="" textlink="">
      <xdr:nvSpPr>
        <xdr:cNvPr id="529547" name="AutoShape 2" descr="image002"/>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xdr:row>
      <xdr:rowOff>0</xdr:rowOff>
    </xdr:from>
    <xdr:to>
      <xdr:col>1</xdr:col>
      <xdr:colOff>142875</xdr:colOff>
      <xdr:row>12</xdr:row>
      <xdr:rowOff>123825</xdr:rowOff>
    </xdr:to>
    <xdr:sp macro="" textlink="">
      <xdr:nvSpPr>
        <xdr:cNvPr id="529548" name="AutoShape 3" descr="image002"/>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xdr:row>
      <xdr:rowOff>0</xdr:rowOff>
    </xdr:from>
    <xdr:to>
      <xdr:col>1</xdr:col>
      <xdr:colOff>142875</xdr:colOff>
      <xdr:row>12</xdr:row>
      <xdr:rowOff>123825</xdr:rowOff>
    </xdr:to>
    <xdr:sp macro="" textlink="">
      <xdr:nvSpPr>
        <xdr:cNvPr id="529549" name="AutoShape 4" descr="image002"/>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12</xdr:row>
      <xdr:rowOff>0</xdr:rowOff>
    </xdr:from>
    <xdr:to>
      <xdr:col>1</xdr:col>
      <xdr:colOff>142875</xdr:colOff>
      <xdr:row>12</xdr:row>
      <xdr:rowOff>123825</xdr:rowOff>
    </xdr:to>
    <xdr:sp macro="" textlink="">
      <xdr:nvSpPr>
        <xdr:cNvPr id="529550" name="AutoShape 9" descr="image002"/>
        <xdr:cNvSpPr>
          <a:spLocks noChangeAspect="1" noChangeArrowheads="1"/>
        </xdr:cNvSpPr>
      </xdr:nvSpPr>
      <xdr:spPr bwMode="auto">
        <a:xfrm>
          <a:off x="800100" y="30956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112</xdr:row>
      <xdr:rowOff>0</xdr:rowOff>
    </xdr:from>
    <xdr:to>
      <xdr:col>0</xdr:col>
      <xdr:colOff>142875</xdr:colOff>
      <xdr:row>112</xdr:row>
      <xdr:rowOff>123825</xdr:rowOff>
    </xdr:to>
    <xdr:sp macro="" textlink="">
      <xdr:nvSpPr>
        <xdr:cNvPr id="947137" name="AutoShape 1" descr="image002"/>
        <xdr:cNvSpPr>
          <a:spLocks noChangeAspect="1" noChangeArrowheads="1"/>
        </xdr:cNvSpPr>
      </xdr:nvSpPr>
      <xdr:spPr bwMode="auto">
        <a:xfrm>
          <a:off x="0" y="30718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123825</xdr:rowOff>
    </xdr:to>
    <xdr:sp macro="" textlink="">
      <xdr:nvSpPr>
        <xdr:cNvPr id="947138" name="AutoShape 2" descr="image002"/>
        <xdr:cNvSpPr>
          <a:spLocks noChangeAspect="1" noChangeArrowheads="1"/>
        </xdr:cNvSpPr>
      </xdr:nvSpPr>
      <xdr:spPr bwMode="auto">
        <a:xfrm>
          <a:off x="0" y="30718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123825</xdr:rowOff>
    </xdr:to>
    <xdr:sp macro="" textlink="">
      <xdr:nvSpPr>
        <xdr:cNvPr id="947139" name="AutoShape 3" descr="image002"/>
        <xdr:cNvSpPr>
          <a:spLocks noChangeAspect="1" noChangeArrowheads="1"/>
        </xdr:cNvSpPr>
      </xdr:nvSpPr>
      <xdr:spPr bwMode="auto">
        <a:xfrm>
          <a:off x="0" y="30718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123825</xdr:rowOff>
    </xdr:to>
    <xdr:sp macro="" textlink="">
      <xdr:nvSpPr>
        <xdr:cNvPr id="947140" name="AutoShape 4" descr="image002"/>
        <xdr:cNvSpPr>
          <a:spLocks noChangeAspect="1" noChangeArrowheads="1"/>
        </xdr:cNvSpPr>
      </xdr:nvSpPr>
      <xdr:spPr bwMode="auto">
        <a:xfrm>
          <a:off x="0" y="30718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123825</xdr:rowOff>
    </xdr:to>
    <xdr:sp macro="" textlink="">
      <xdr:nvSpPr>
        <xdr:cNvPr id="947141" name="AutoShape 10" descr="image002"/>
        <xdr:cNvSpPr>
          <a:spLocks noChangeAspect="1" noChangeArrowheads="1"/>
        </xdr:cNvSpPr>
      </xdr:nvSpPr>
      <xdr:spPr bwMode="auto">
        <a:xfrm>
          <a:off x="0" y="30718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123825</xdr:rowOff>
    </xdr:to>
    <xdr:sp macro="" textlink="">
      <xdr:nvSpPr>
        <xdr:cNvPr id="947142" name="AutoShape 1" descr="image002"/>
        <xdr:cNvSpPr>
          <a:spLocks noChangeAspect="1" noChangeArrowheads="1"/>
        </xdr:cNvSpPr>
      </xdr:nvSpPr>
      <xdr:spPr bwMode="auto">
        <a:xfrm>
          <a:off x="0" y="30718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123825</xdr:rowOff>
    </xdr:to>
    <xdr:sp macro="" textlink="">
      <xdr:nvSpPr>
        <xdr:cNvPr id="947143" name="AutoShape 2" descr="image002"/>
        <xdr:cNvSpPr>
          <a:spLocks noChangeAspect="1" noChangeArrowheads="1"/>
        </xdr:cNvSpPr>
      </xdr:nvSpPr>
      <xdr:spPr bwMode="auto">
        <a:xfrm>
          <a:off x="0" y="30718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123825</xdr:rowOff>
    </xdr:to>
    <xdr:sp macro="" textlink="">
      <xdr:nvSpPr>
        <xdr:cNvPr id="947144" name="AutoShape 3" descr="image002"/>
        <xdr:cNvSpPr>
          <a:spLocks noChangeAspect="1" noChangeArrowheads="1"/>
        </xdr:cNvSpPr>
      </xdr:nvSpPr>
      <xdr:spPr bwMode="auto">
        <a:xfrm>
          <a:off x="0" y="30718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123825</xdr:rowOff>
    </xdr:to>
    <xdr:sp macro="" textlink="">
      <xdr:nvSpPr>
        <xdr:cNvPr id="947145" name="AutoShape 4" descr="image002"/>
        <xdr:cNvSpPr>
          <a:spLocks noChangeAspect="1" noChangeArrowheads="1"/>
        </xdr:cNvSpPr>
      </xdr:nvSpPr>
      <xdr:spPr bwMode="auto">
        <a:xfrm>
          <a:off x="0" y="30718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123825</xdr:rowOff>
    </xdr:to>
    <xdr:sp macro="" textlink="">
      <xdr:nvSpPr>
        <xdr:cNvPr id="947146" name="AutoShape 10" descr="image002"/>
        <xdr:cNvSpPr>
          <a:spLocks noChangeAspect="1" noChangeArrowheads="1"/>
        </xdr:cNvSpPr>
      </xdr:nvSpPr>
      <xdr:spPr bwMode="auto">
        <a:xfrm>
          <a:off x="0" y="30718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112</xdr:row>
      <xdr:rowOff>0</xdr:rowOff>
    </xdr:from>
    <xdr:to>
      <xdr:col>1</xdr:col>
      <xdr:colOff>142875</xdr:colOff>
      <xdr:row>112</xdr:row>
      <xdr:rowOff>123825</xdr:rowOff>
    </xdr:to>
    <xdr:sp macro="" textlink="">
      <xdr:nvSpPr>
        <xdr:cNvPr id="947147" name="AutoShape 1" descr="image002"/>
        <xdr:cNvSpPr>
          <a:spLocks noChangeAspect="1" noChangeArrowheads="1"/>
        </xdr:cNvSpPr>
      </xdr:nvSpPr>
      <xdr:spPr bwMode="auto">
        <a:xfrm>
          <a:off x="257175" y="30718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112</xdr:row>
      <xdr:rowOff>0</xdr:rowOff>
    </xdr:from>
    <xdr:to>
      <xdr:col>1</xdr:col>
      <xdr:colOff>142875</xdr:colOff>
      <xdr:row>112</xdr:row>
      <xdr:rowOff>123825</xdr:rowOff>
    </xdr:to>
    <xdr:sp macro="" textlink="">
      <xdr:nvSpPr>
        <xdr:cNvPr id="947148" name="AutoShape 2" descr="image002"/>
        <xdr:cNvSpPr>
          <a:spLocks noChangeAspect="1" noChangeArrowheads="1"/>
        </xdr:cNvSpPr>
      </xdr:nvSpPr>
      <xdr:spPr bwMode="auto">
        <a:xfrm>
          <a:off x="257175" y="30718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112</xdr:row>
      <xdr:rowOff>0</xdr:rowOff>
    </xdr:from>
    <xdr:to>
      <xdr:col>1</xdr:col>
      <xdr:colOff>142875</xdr:colOff>
      <xdr:row>112</xdr:row>
      <xdr:rowOff>123825</xdr:rowOff>
    </xdr:to>
    <xdr:sp macro="" textlink="">
      <xdr:nvSpPr>
        <xdr:cNvPr id="947149" name="AutoShape 3" descr="image002"/>
        <xdr:cNvSpPr>
          <a:spLocks noChangeAspect="1" noChangeArrowheads="1"/>
        </xdr:cNvSpPr>
      </xdr:nvSpPr>
      <xdr:spPr bwMode="auto">
        <a:xfrm>
          <a:off x="257175" y="30718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112</xdr:row>
      <xdr:rowOff>0</xdr:rowOff>
    </xdr:from>
    <xdr:to>
      <xdr:col>1</xdr:col>
      <xdr:colOff>142875</xdr:colOff>
      <xdr:row>112</xdr:row>
      <xdr:rowOff>123825</xdr:rowOff>
    </xdr:to>
    <xdr:sp macro="" textlink="">
      <xdr:nvSpPr>
        <xdr:cNvPr id="947150" name="AutoShape 4" descr="image002"/>
        <xdr:cNvSpPr>
          <a:spLocks noChangeAspect="1" noChangeArrowheads="1"/>
        </xdr:cNvSpPr>
      </xdr:nvSpPr>
      <xdr:spPr bwMode="auto">
        <a:xfrm>
          <a:off x="257175" y="30718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112</xdr:row>
      <xdr:rowOff>0</xdr:rowOff>
    </xdr:from>
    <xdr:to>
      <xdr:col>1</xdr:col>
      <xdr:colOff>142875</xdr:colOff>
      <xdr:row>112</xdr:row>
      <xdr:rowOff>123825</xdr:rowOff>
    </xdr:to>
    <xdr:sp macro="" textlink="">
      <xdr:nvSpPr>
        <xdr:cNvPr id="947151" name="AutoShape 10" descr="image002"/>
        <xdr:cNvSpPr>
          <a:spLocks noChangeAspect="1" noChangeArrowheads="1"/>
        </xdr:cNvSpPr>
      </xdr:nvSpPr>
      <xdr:spPr bwMode="auto">
        <a:xfrm>
          <a:off x="257175" y="30718125"/>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52"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53"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54"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55"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56"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57"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58"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59"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60"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61"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62"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63"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64"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65"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66"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67"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68"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69"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70"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71"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72"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73"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74"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75"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76"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77"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78"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79"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80"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81"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82"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83"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84"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85"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86"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87"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88"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89"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90"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91"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92"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93"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94"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95"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96"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97"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98"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47199"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7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7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7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7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7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7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7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7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8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8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8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8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8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8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8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8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8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8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9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9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9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9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9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9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9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9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9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29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0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0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0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0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0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0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0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0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0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0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1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1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1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1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1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1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1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1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1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1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2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2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2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2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2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2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2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2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2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2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3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3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3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3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3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3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3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3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3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3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4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4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4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4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4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4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4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4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4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4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5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5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5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5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5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5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5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5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5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5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6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6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6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6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6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6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6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6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6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6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7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7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7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7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7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7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7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7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7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7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8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8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8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8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8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8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8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8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8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8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9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9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9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9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9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9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9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9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9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39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0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0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0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0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0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0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0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0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0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0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1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1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1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1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1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1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1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1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1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1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2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2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2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2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2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2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2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2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2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2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3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3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3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3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3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3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3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3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3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3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4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4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4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4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4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4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4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4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4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4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5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5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5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5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5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5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5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5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5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5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6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6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6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6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6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6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6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6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6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6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7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7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7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7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7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7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7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7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7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7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8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8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8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8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8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8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8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8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8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8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9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9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9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9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9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9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9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9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9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49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0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0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0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0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0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0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0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0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0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0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1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1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1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1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1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1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1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1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1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1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2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2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2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2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2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2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2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2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2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2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3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3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3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3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3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3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3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3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3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3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4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4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4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4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4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4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4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4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4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4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5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5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5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5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5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5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5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5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5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5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6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6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6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6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6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6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6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6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6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6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7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7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7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7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7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7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7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7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7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7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8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8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8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8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8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8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8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8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8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8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9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9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9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9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9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9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9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9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9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59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0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0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0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0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0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0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0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0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0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0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1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1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1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1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1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1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1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1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1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1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2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2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2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2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2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2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2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2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2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2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3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3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3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3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3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3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3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3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3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3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4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4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4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4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4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4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4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4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4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4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5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5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5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5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5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5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5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5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5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5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6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6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6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6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6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6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6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6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6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6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7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7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7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7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7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7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7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7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7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7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8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8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8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8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8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8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8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8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8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8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9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9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9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9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9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9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9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9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9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69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0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0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0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0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0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0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0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0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0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0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1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1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1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1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1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1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1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1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1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1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2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2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2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2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2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2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2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2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2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2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3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3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3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3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3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3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3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3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3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3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4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4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4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4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4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4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4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4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4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4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5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5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5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5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5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5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5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5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5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5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6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6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6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6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6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6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6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6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6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6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7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7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7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7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7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7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7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7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7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7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8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8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8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8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8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8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8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8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8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8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9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9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9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9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9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9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9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9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9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79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0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0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0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0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0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0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0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0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0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0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1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1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1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1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1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1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1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1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1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1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2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2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2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2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2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2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2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2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2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2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3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3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3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3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3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3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3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3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3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3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4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4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4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4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4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4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4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4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4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4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5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5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5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5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5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5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5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5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5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5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6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6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6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6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6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6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6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6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6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6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7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7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7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7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7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7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7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7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7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7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8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8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8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8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8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8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8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8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8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8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9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9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9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9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9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9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9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9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9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89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0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0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0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0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0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0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0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0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0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0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1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1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1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1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1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1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1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1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1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1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2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2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2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2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2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2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2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2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2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2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3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3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3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3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3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3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3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3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3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3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4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4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4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4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4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4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4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4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4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4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5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5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5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5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5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5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5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5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5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5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6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6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6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6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6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6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6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6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6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6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7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7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7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7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7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7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7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7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7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7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8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8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8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8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8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8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8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8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8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8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9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9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9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9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9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9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9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9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9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099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0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0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0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0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0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0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0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0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0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0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1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1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1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1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1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1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1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1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1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1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2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2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2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2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2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2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2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2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2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2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3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3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3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3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3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3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3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3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3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3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4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4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4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4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4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4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4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4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4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4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5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5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5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5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5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5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5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5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5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5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6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6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6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6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6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6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6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6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6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6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7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7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7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7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7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7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7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7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7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7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8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8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8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8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8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8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8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8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8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8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9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9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9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9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9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9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9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9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9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09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0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0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0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0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0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0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0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0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0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0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1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1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1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1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1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1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1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1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1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1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2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2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2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2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2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2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2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2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2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2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3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3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3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3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3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3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3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3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3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3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4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4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4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4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4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4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4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4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4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4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5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5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5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5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5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5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5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5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5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5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6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6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6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6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6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6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6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6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6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6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7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7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7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7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7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7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7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7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7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7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8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8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8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8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8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8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8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8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8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8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9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9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9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9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9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9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9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9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9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19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0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0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0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0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0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0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0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0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0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0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1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1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1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1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1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1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1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1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1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1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2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2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2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2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2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2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2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2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2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2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3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3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3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3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3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3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3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3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3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3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4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4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4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4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4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4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4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4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4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4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5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5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5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5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5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5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5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5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5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5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6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6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6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6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6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6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6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6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6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6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7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7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7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7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7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7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7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7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7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7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8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8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8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8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8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8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8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8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8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8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9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9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9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9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9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9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9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9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9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29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0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0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0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0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0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0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0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0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0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0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1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1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1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1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1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1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1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1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1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1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2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2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2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2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2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2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2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2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2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2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3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3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3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3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3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3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3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3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3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3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4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4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4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4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4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4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4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4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4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4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5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5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5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5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5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5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5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5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5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5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6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6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6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6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6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6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6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6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6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6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7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7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7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7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7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7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7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7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7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7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8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8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8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8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8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8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8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8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8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8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90"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91"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92"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93"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94"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95"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96"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97"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98"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399"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0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0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0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0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0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0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0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0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0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0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1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1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1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1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1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1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1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1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1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1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2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2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2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2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2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2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2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2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2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2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3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3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3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3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3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3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3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3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3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3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4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4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4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4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4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4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4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4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4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4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5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5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5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5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5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5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5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5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5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5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6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6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6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6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6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6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6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6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6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6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7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7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7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7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7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7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7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7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7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7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8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8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8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8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8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8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8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8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8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8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9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9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9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9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9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9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9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9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9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49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0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0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0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0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0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0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0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0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0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0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1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1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1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1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1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1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1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1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1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1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2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2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2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2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2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2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2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2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2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2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3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3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3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3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3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3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3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3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3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3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4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4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4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4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4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4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4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4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4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4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5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5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5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5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5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5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5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5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5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5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6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6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6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6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6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6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6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6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6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6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7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7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7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7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7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7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7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7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7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7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8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8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8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8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8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8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8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8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8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8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9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9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9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9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9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9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9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9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9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59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0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0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0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0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0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0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0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0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0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0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1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1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1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1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1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1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1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1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1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1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2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2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2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2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2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2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2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2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2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2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3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3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3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3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3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3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3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3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3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3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4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4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4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4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4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4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4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4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4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4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5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5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5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5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5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5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5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5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5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5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6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6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6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6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6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6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6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6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6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6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7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7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7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7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7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7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7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7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7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7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8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8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8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8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8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8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8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8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8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8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9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9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9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9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9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9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9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9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9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69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0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0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0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0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0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0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0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0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0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0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1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1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1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1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1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1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1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1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1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1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2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2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2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2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2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2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2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2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2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2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3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3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3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3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3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3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3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3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3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3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4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4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4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4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4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4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4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4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4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4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5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5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5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5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5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5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5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5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5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5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6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6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6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6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6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6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6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6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6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6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7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7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7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7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7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7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7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7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7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7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8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8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8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8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8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8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8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8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8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8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9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9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9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9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9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9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9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9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9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79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0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0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0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0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0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0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0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0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0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0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1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1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1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1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1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1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1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1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1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1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2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2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2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2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2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2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2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2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2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2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3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3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3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3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3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3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3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3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3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3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4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4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4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4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4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4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4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4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4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4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5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5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5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5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5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5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5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5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5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5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6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6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6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6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6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6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6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6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6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6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7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7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7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7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7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7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7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7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7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7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8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8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8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8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8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8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8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8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8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8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9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9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9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9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9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9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9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9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9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89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0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0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0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0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0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0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0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0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0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0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1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1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1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1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1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1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1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1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1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1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2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2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2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2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2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2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2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2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2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2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3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3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3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3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3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3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3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3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3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3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4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4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4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4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4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4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4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4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4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4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5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5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5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5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5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5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5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5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5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5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6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6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6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6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6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6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6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6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6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6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7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7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7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7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7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7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7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7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78"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79"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80"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81"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82"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83"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84"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85"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86"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87"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8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8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9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9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9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9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9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9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9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9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9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199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0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0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0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0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0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0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0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0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0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0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1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1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1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1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1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1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1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1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1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1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2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2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2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2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2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2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2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2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2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2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3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3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3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3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3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3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3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3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3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3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4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4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4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4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4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4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4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4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4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4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5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5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5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5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5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5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5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5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5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5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6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6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6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6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6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6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6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6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6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6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7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7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7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7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7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7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7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7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7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7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8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8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8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8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8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8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8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8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8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8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9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9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9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9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9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9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9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9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9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09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0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0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0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0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0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0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0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0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0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0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1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1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1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1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1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1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1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1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1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1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2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2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2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2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2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2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2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2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2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2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3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3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3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3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3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3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3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3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3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3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4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4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4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4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4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4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4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4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4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4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5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5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5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5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5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5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5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5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5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5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6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6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6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6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6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6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6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6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6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6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7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7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7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7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7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7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7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7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7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7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8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8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8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8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8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8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8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8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8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8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9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9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9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9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9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9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9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9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9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19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0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0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0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0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0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0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0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0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0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0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1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1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1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1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1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1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1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1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1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1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2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2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2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2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2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2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2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2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2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2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3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3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3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3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3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3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3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3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3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3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4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4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4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4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4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4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4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4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4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4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5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5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5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5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5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5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5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5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5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5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6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6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6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6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6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6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6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6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6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6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7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7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7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7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7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7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7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7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7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7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8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8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8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8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8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8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8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8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8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8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9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9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9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9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9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9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9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9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9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29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0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0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0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0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0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0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0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0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0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0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1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1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1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1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1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1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1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1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1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1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2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2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2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2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2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2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2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2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2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2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3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3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3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3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3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3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3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3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3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3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4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4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4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4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4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4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4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4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4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4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5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5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5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5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5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5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5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5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5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5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6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6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6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6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6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6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6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6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6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6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7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7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7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7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7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7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7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7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7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7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8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8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8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8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8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8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8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8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8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8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9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9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9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9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9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9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9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9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9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39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0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0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0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0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0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0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0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0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0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0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1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1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1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1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1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1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1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1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1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1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2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2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2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2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2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2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2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2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2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2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3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3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3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3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3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3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3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3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3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3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4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4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4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4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4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4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4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4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4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4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5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5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5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5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5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5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5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5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5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5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6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6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6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6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6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6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6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6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6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6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7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7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7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7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7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7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7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7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7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7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8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8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8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8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8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8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8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8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8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8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9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9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9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9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9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9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9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9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9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49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0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0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0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0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0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0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0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0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0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0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1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1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1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1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1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1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1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1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1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1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2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2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2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2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2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2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2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2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2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2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3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3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3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3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3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3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3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3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3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3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4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4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4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4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4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4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4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4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4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4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5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5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5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5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5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5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5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5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5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5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6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61"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62"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63"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64"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65"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66" name="AutoShape 4"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67" name="AutoShape 10"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68" name="AutoShape 1"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69" name="AutoShape 2"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112</xdr:row>
      <xdr:rowOff>0</xdr:rowOff>
    </xdr:from>
    <xdr:to>
      <xdr:col>0</xdr:col>
      <xdr:colOff>142875</xdr:colOff>
      <xdr:row>112</xdr:row>
      <xdr:rowOff>352425</xdr:rowOff>
    </xdr:to>
    <xdr:sp macro="" textlink="">
      <xdr:nvSpPr>
        <xdr:cNvPr id="952570" name="AutoShape 3" descr="image002"/>
        <xdr:cNvSpPr>
          <a:spLocks noChangeAspect="1" noChangeArrowheads="1"/>
        </xdr:cNvSpPr>
      </xdr:nvSpPr>
      <xdr:spPr bwMode="auto">
        <a:xfrm>
          <a:off x="0" y="30718125"/>
          <a:ext cx="1428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47625</xdr:colOff>
          <xdr:row>14</xdr:row>
          <xdr:rowOff>28575</xdr:rowOff>
        </xdr:from>
        <xdr:to>
          <xdr:col>5</xdr:col>
          <xdr:colOff>180975</xdr:colOff>
          <xdr:row>14</xdr:row>
          <xdr:rowOff>247650</xdr:rowOff>
        </xdr:to>
        <xdr:sp macro="" textlink="">
          <xdr:nvSpPr>
            <xdr:cNvPr id="926721" name="Check Box 1" hidden="1">
              <a:extLst>
                <a:ext uri="{63B3BB69-23CF-44E3-9099-C40C66FF867C}">
                  <a14:compatExt spid="_x0000_s9267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  a)  Apoio à reflexão relativamente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15</xdr:row>
          <xdr:rowOff>28575</xdr:rowOff>
        </xdr:from>
        <xdr:to>
          <xdr:col>6</xdr:col>
          <xdr:colOff>733425</xdr:colOff>
          <xdr:row>15</xdr:row>
          <xdr:rowOff>247650</xdr:rowOff>
        </xdr:to>
        <xdr:sp macro="" textlink="">
          <xdr:nvSpPr>
            <xdr:cNvPr id="926722" name="Check Box 2" hidden="1">
              <a:extLst>
                <a:ext uri="{63B3BB69-23CF-44E3-9099-C40C66FF867C}">
                  <a14:compatExt spid="_x0000_s9267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   ... à prática pedagógica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16</xdr:row>
          <xdr:rowOff>28575</xdr:rowOff>
        </xdr:from>
        <xdr:to>
          <xdr:col>6</xdr:col>
          <xdr:colOff>733425</xdr:colOff>
          <xdr:row>16</xdr:row>
          <xdr:rowOff>247650</xdr:rowOff>
        </xdr:to>
        <xdr:sp macro="" textlink="">
          <xdr:nvSpPr>
            <xdr:cNvPr id="926723" name="Check Box 3" hidden="1">
              <a:extLst>
                <a:ext uri="{63B3BB69-23CF-44E3-9099-C40C66FF867C}">
                  <a14:compatExt spid="_x0000_s9267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   ... à gestão organizacional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17</xdr:row>
          <xdr:rowOff>28575</xdr:rowOff>
        </xdr:from>
        <xdr:to>
          <xdr:col>6</xdr:col>
          <xdr:colOff>733425</xdr:colOff>
          <xdr:row>17</xdr:row>
          <xdr:rowOff>247650</xdr:rowOff>
        </xdr:to>
        <xdr:sp macro="" textlink="">
          <xdr:nvSpPr>
            <xdr:cNvPr id="926724" name="Check Box 4" hidden="1">
              <a:extLst>
                <a:ext uri="{63B3BB69-23CF-44E3-9099-C40C66FF867C}">
                  <a14:compatExt spid="_x0000_s9267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   ... ao desempenho das lideranças intermédias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18</xdr:row>
          <xdr:rowOff>28575</xdr:rowOff>
        </xdr:from>
        <xdr:to>
          <xdr:col>6</xdr:col>
          <xdr:colOff>733425</xdr:colOff>
          <xdr:row>18</xdr:row>
          <xdr:rowOff>247650</xdr:rowOff>
        </xdr:to>
        <xdr:sp macro="" textlink="">
          <xdr:nvSpPr>
            <xdr:cNvPr id="926725" name="Check Box 5" hidden="1">
              <a:extLst>
                <a:ext uri="{63B3BB69-23CF-44E3-9099-C40C66FF867C}">
                  <a14:compatExt spid="_x0000_s9267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   ... à gestão do curriculo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19</xdr:row>
          <xdr:rowOff>28575</xdr:rowOff>
        </xdr:from>
        <xdr:to>
          <xdr:col>6</xdr:col>
          <xdr:colOff>504825</xdr:colOff>
          <xdr:row>19</xdr:row>
          <xdr:rowOff>247650</xdr:rowOff>
        </xdr:to>
        <xdr:sp macro="" textlink="">
          <xdr:nvSpPr>
            <xdr:cNvPr id="926726" name="Check Box 6" hidden="1">
              <a:extLst>
                <a:ext uri="{63B3BB69-23CF-44E3-9099-C40C66FF867C}">
                  <a14:compatExt spid="_x0000_s9267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  b)  Apoio à construção/aprefeiçoamento do modelo de monitorização e avaliação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20</xdr:row>
          <xdr:rowOff>28575</xdr:rowOff>
        </xdr:from>
        <xdr:to>
          <xdr:col>2</xdr:col>
          <xdr:colOff>790575</xdr:colOff>
          <xdr:row>20</xdr:row>
          <xdr:rowOff>247650</xdr:rowOff>
        </xdr:to>
        <xdr:sp macro="" textlink="">
          <xdr:nvSpPr>
            <xdr:cNvPr id="926727" name="Check Box 7" hidden="1">
              <a:extLst>
                <a:ext uri="{63B3BB69-23CF-44E3-9099-C40C66FF867C}">
                  <a14:compatExt spid="_x0000_s9267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  c)  Outras. Quais?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142875</xdr:colOff>
          <xdr:row>62</xdr:row>
          <xdr:rowOff>104775</xdr:rowOff>
        </xdr:from>
        <xdr:to>
          <xdr:col>3</xdr:col>
          <xdr:colOff>476250</xdr:colOff>
          <xdr:row>62</xdr:row>
          <xdr:rowOff>238125</xdr:rowOff>
        </xdr:to>
        <xdr:sp macro="" textlink="">
          <xdr:nvSpPr>
            <xdr:cNvPr id="926735" name="Check Box 15" hidden="1">
              <a:extLst>
                <a:ext uri="{63B3BB69-23CF-44E3-9099-C40C66FF867C}">
                  <a14:compatExt spid="_x0000_s9267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Contacto telefónico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152400</xdr:colOff>
          <xdr:row>62</xdr:row>
          <xdr:rowOff>304800</xdr:rowOff>
        </xdr:from>
        <xdr:to>
          <xdr:col>3</xdr:col>
          <xdr:colOff>485775</xdr:colOff>
          <xdr:row>64</xdr:row>
          <xdr:rowOff>47625</xdr:rowOff>
        </xdr:to>
        <xdr:sp macro="" textlink="">
          <xdr:nvSpPr>
            <xdr:cNvPr id="926736" name="Check Box 16" hidden="1">
              <a:extLst>
                <a:ext uri="{63B3BB69-23CF-44E3-9099-C40C66FF867C}">
                  <a14:compatExt spid="_x0000_s9267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Contacto por e-mail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63</xdr:row>
          <xdr:rowOff>285750</xdr:rowOff>
        </xdr:from>
        <xdr:to>
          <xdr:col>3</xdr:col>
          <xdr:colOff>495300</xdr:colOff>
          <xdr:row>64</xdr:row>
          <xdr:rowOff>314325</xdr:rowOff>
        </xdr:to>
        <xdr:sp macro="" textlink="">
          <xdr:nvSpPr>
            <xdr:cNvPr id="926737" name="Check Box 17" hidden="1">
              <a:extLst>
                <a:ext uri="{63B3BB69-23CF-44E3-9099-C40C66FF867C}">
                  <a14:compatExt spid="_x0000_s9267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Reuniões presencias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161925</xdr:colOff>
          <xdr:row>65</xdr:row>
          <xdr:rowOff>0</xdr:rowOff>
        </xdr:from>
        <xdr:to>
          <xdr:col>3</xdr:col>
          <xdr:colOff>495300</xdr:colOff>
          <xdr:row>66</xdr:row>
          <xdr:rowOff>28575</xdr:rowOff>
        </xdr:to>
        <xdr:sp macro="" textlink="">
          <xdr:nvSpPr>
            <xdr:cNvPr id="926738" name="Check Box 18" hidden="1">
              <a:extLst>
                <a:ext uri="{63B3BB69-23CF-44E3-9099-C40C66FF867C}">
                  <a14:compatExt spid="_x0000_s9267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pt-PT" sz="800" b="0" i="0" u="none" strike="noStrike" baseline="0">
                  <a:solidFill>
                    <a:srgbClr val="000000"/>
                  </a:solidFill>
                  <a:latin typeface="Tahoma"/>
                  <a:ea typeface="Tahoma"/>
                  <a:cs typeface="Tahoma"/>
                </a:rPr>
                <a:t>Reuniões via Skype</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andre/Ambiente%20de%20trabalho/TEIP_2013_14/plano%20de%20melhoria_2013_14/relatorioTEIP%202011_2012_draft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aulo/Desktop/reuni&#227;o_12_06_2013/plano%20de%20melhoria/relatorioTEIP%202011_2012_draft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pandre/Ambiente%20de%20trabalho/Relat&#243;rio%2011_12/pedido%20de%20relat&#243;rio/relatorioTEIP%202011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ício"/>
      <sheetName val="0_Atualização de dados"/>
      <sheetName val="1_IAA"/>
      <sheetName val="2_Av I"/>
      <sheetName val="3_Av Ext"/>
      <sheetName val="4_Indisciplina"/>
      <sheetName val="5_Metas"/>
      <sheetName val="6_Classif Ações"/>
      <sheetName val="6_Classif Acções "/>
      <sheetName val="6_Classif Ações_PDF"/>
      <sheetName val="7_Ações_alcançaram metas"/>
      <sheetName val="8_Ações_não alcançaram metas"/>
      <sheetName val="9_Grau de satisfação"/>
      <sheetName val="10 e 11"/>
      <sheetName val="12_SWOT"/>
      <sheetName val="13_Comentários"/>
      <sheetName val="Folh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ício"/>
      <sheetName val="0_Atualização de dados"/>
      <sheetName val="1_IAA"/>
      <sheetName val="2_Av I"/>
      <sheetName val="3_Av Ext"/>
      <sheetName val="4_Indisciplina"/>
      <sheetName val="5_Metas"/>
      <sheetName val="6_Classif Ações"/>
      <sheetName val="6_Classif Acções "/>
      <sheetName val="6_Classif Ações_PDF"/>
      <sheetName val="7_Ações_alcançaram metas"/>
      <sheetName val="8_Ações_não alcançaram metas"/>
      <sheetName val="9_Grau de satisfação"/>
      <sheetName val="10 e 11"/>
      <sheetName val="12_SWOT"/>
      <sheetName val="13_Comentários"/>
      <sheetName val="Folh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ício"/>
      <sheetName val="0_Atualização de dados"/>
      <sheetName val="1_IAA"/>
      <sheetName val="2_Av I"/>
      <sheetName val="3_Av Ext"/>
      <sheetName val="4_Indisciplina"/>
      <sheetName val="5_Metas"/>
      <sheetName val="6_Classif Ações"/>
      <sheetName val="6_Classif Ações_PDF"/>
      <sheetName val="7_Ações_alcançaram metas"/>
      <sheetName val="8_Ações_não alcançaram metas"/>
      <sheetName val="9_Grau de satisfação"/>
      <sheetName val="10 e 11"/>
      <sheetName val="12_SWOT"/>
      <sheetName val="13_Comentários"/>
      <sheetName val="Folh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0070C0"/>
        </a:solidFill>
        <a:ln w="9525">
          <a:noFill/>
          <a:miter lim="800000"/>
          <a:headEnd/>
          <a:tailEnd/>
        </a:ln>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6.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dimension ref="A2:I51"/>
  <sheetViews>
    <sheetView showGridLines="0" zoomScale="115" zoomScaleNormal="115" workbookViewId="0">
      <selection activeCell="B9" sqref="B9:G9"/>
    </sheetView>
  </sheetViews>
  <sheetFormatPr defaultRowHeight="16.5" customHeight="1" x14ac:dyDescent="0.2"/>
  <cols>
    <col min="1" max="1" width="3.85546875" style="27" customWidth="1"/>
    <col min="2" max="2" width="14.7109375" style="4" customWidth="1"/>
    <col min="3" max="3" width="14.5703125" style="4" customWidth="1"/>
    <col min="4" max="4" width="15.42578125" style="4" customWidth="1"/>
    <col min="5" max="7" width="14.7109375" style="4" customWidth="1"/>
    <col min="8" max="8" width="4.7109375" style="4" customWidth="1"/>
    <col min="9" max="16384" width="9.140625" style="4"/>
  </cols>
  <sheetData>
    <row r="2" spans="1:9" ht="26.25" customHeight="1" x14ac:dyDescent="0.2">
      <c r="A2" s="503" t="s">
        <v>592</v>
      </c>
      <c r="B2" s="504"/>
      <c r="C2" s="504"/>
      <c r="D2" s="504"/>
      <c r="E2" s="504"/>
      <c r="F2" s="504"/>
      <c r="G2" s="504"/>
      <c r="H2" s="504"/>
    </row>
    <row r="4" spans="1:9" ht="15" customHeight="1" x14ac:dyDescent="0.2">
      <c r="B4" s="2" t="s">
        <v>11</v>
      </c>
      <c r="G4" s="31" t="s">
        <v>368</v>
      </c>
    </row>
    <row r="5" spans="1:9" ht="16.5" hidden="1" customHeight="1" x14ac:dyDescent="0.2">
      <c r="B5" s="10">
        <v>106</v>
      </c>
      <c r="C5" s="10"/>
      <c r="D5" s="10"/>
      <c r="E5" s="10"/>
      <c r="F5" s="11">
        <v>1115498</v>
      </c>
      <c r="G5" s="209">
        <v>1115498</v>
      </c>
    </row>
    <row r="6" spans="1:9" s="215" customFormat="1" ht="16.5" customHeight="1" x14ac:dyDescent="0.2">
      <c r="A6" s="211"/>
      <c r="B6" s="212" t="s">
        <v>116</v>
      </c>
      <c r="C6" s="212"/>
      <c r="D6" s="212"/>
      <c r="E6" s="212"/>
      <c r="F6" s="213"/>
      <c r="G6" s="210">
        <v>1115498</v>
      </c>
      <c r="H6" s="214"/>
      <c r="I6" s="214"/>
    </row>
    <row r="7" spans="1:9" s="215" customFormat="1" ht="16.5" customHeight="1" x14ac:dyDescent="0.2">
      <c r="A7" s="211"/>
      <c r="B7" s="216"/>
      <c r="C7" s="216"/>
      <c r="D7" s="216"/>
      <c r="E7" s="216"/>
      <c r="F7" s="217"/>
      <c r="G7" s="209"/>
      <c r="I7" s="214"/>
    </row>
    <row r="8" spans="1:9" ht="16.5" customHeight="1" x14ac:dyDescent="0.2">
      <c r="B8" s="7"/>
      <c r="C8" s="7"/>
      <c r="D8" s="7"/>
      <c r="E8" s="7"/>
      <c r="F8" s="8"/>
      <c r="G8" s="9"/>
    </row>
    <row r="9" spans="1:9" ht="50.25" customHeight="1" x14ac:dyDescent="0.2">
      <c r="B9" s="505" t="s">
        <v>725</v>
      </c>
      <c r="C9" s="506"/>
      <c r="D9" s="506"/>
      <c r="E9" s="506"/>
      <c r="F9" s="506"/>
      <c r="G9" s="507"/>
      <c r="I9" s="76"/>
    </row>
    <row r="10" spans="1:9" s="161" customFormat="1" ht="4.5" customHeight="1" x14ac:dyDescent="0.2">
      <c r="A10" s="27"/>
      <c r="B10" s="508"/>
      <c r="C10" s="508"/>
      <c r="D10" s="508"/>
      <c r="E10" s="508"/>
      <c r="F10" s="508"/>
      <c r="G10" s="508"/>
    </row>
    <row r="11" spans="1:9" s="61" customFormat="1" ht="41.25" customHeight="1" x14ac:dyDescent="0.2">
      <c r="A11" s="512" t="s">
        <v>561</v>
      </c>
      <c r="B11" s="513"/>
      <c r="C11" s="513"/>
      <c r="D11" s="513"/>
      <c r="E11" s="513"/>
      <c r="F11" s="513"/>
      <c r="G11" s="513"/>
      <c r="H11" s="514"/>
      <c r="I11" s="289"/>
    </row>
    <row r="12" spans="1:9" s="61" customFormat="1" ht="8.25" hidden="1" customHeight="1" x14ac:dyDescent="0.2">
      <c r="A12" s="312"/>
      <c r="B12" s="310"/>
      <c r="C12" s="310"/>
      <c r="D12" s="310"/>
      <c r="E12" s="310"/>
      <c r="F12" s="310"/>
      <c r="G12" s="310"/>
      <c r="H12" s="311"/>
      <c r="I12" s="289"/>
    </row>
    <row r="13" spans="1:9" s="161" customFormat="1" ht="16.5" hidden="1" customHeight="1" x14ac:dyDescent="0.2">
      <c r="A13" s="27"/>
      <c r="B13" s="515" t="s">
        <v>596</v>
      </c>
      <c r="C13" s="515"/>
      <c r="D13" s="515"/>
      <c r="E13" s="515"/>
      <c r="F13" s="515"/>
      <c r="G13" s="515"/>
    </row>
    <row r="14" spans="1:9" s="306" customFormat="1" ht="10.5" hidden="1" customHeight="1" x14ac:dyDescent="0.2">
      <c r="A14" s="304"/>
      <c r="B14" s="305"/>
      <c r="C14" s="305"/>
      <c r="D14" s="305"/>
      <c r="E14" s="305"/>
      <c r="F14" s="305"/>
      <c r="G14" s="305"/>
    </row>
    <row r="15" spans="1:9" s="307" customFormat="1" ht="27" hidden="1" customHeight="1" x14ac:dyDescent="0.2">
      <c r="B15" s="509" t="s">
        <v>580</v>
      </c>
      <c r="C15" s="509"/>
      <c r="D15" s="509"/>
      <c r="E15" s="509"/>
      <c r="F15" s="509"/>
      <c r="G15" s="509"/>
    </row>
    <row r="16" spans="1:9" s="161" customFormat="1" ht="18" hidden="1" customHeight="1" x14ac:dyDescent="0.2">
      <c r="A16" s="27"/>
      <c r="B16" s="308"/>
      <c r="C16" s="308"/>
      <c r="D16" s="308"/>
      <c r="E16" s="308"/>
      <c r="F16" s="308"/>
      <c r="G16" s="308"/>
    </row>
    <row r="17" spans="1:9" s="161" customFormat="1" ht="16.5" hidden="1" customHeight="1" x14ac:dyDescent="0.2">
      <c r="A17" s="27"/>
      <c r="B17" s="515" t="s">
        <v>597</v>
      </c>
      <c r="C17" s="515"/>
      <c r="D17" s="515"/>
      <c r="E17" s="515"/>
      <c r="F17" s="515"/>
      <c r="G17" s="515"/>
    </row>
    <row r="18" spans="1:9" s="306" customFormat="1" ht="16.5" hidden="1" customHeight="1" x14ac:dyDescent="0.2">
      <c r="A18" s="304"/>
      <c r="B18" s="305"/>
      <c r="C18" s="305"/>
      <c r="D18" s="305"/>
      <c r="E18" s="305"/>
      <c r="F18" s="305"/>
      <c r="G18" s="305"/>
    </row>
    <row r="19" spans="1:9" s="309" customFormat="1" ht="16.5" hidden="1" customHeight="1" x14ac:dyDescent="0.2">
      <c r="B19" s="516" t="s">
        <v>581</v>
      </c>
      <c r="C19" s="516"/>
      <c r="D19" s="516"/>
      <c r="E19" s="516"/>
      <c r="F19" s="516"/>
      <c r="G19" s="516"/>
    </row>
    <row r="20" spans="1:9" s="161" customFormat="1" ht="16.5" hidden="1" customHeight="1" x14ac:dyDescent="0.2">
      <c r="A20" s="27"/>
      <c r="B20" s="510" t="s">
        <v>574</v>
      </c>
      <c r="C20" s="510"/>
      <c r="D20" s="510"/>
      <c r="E20" s="510"/>
      <c r="F20" s="510"/>
      <c r="G20" s="510"/>
    </row>
    <row r="21" spans="1:9" s="161" customFormat="1" ht="25.5" hidden="1" customHeight="1" x14ac:dyDescent="0.2">
      <c r="A21" s="27"/>
      <c r="B21" s="511" t="s">
        <v>573</v>
      </c>
      <c r="C21" s="511"/>
      <c r="D21" s="511"/>
      <c r="E21" s="511"/>
      <c r="F21" s="511"/>
      <c r="G21" s="511"/>
    </row>
    <row r="22" spans="1:9" s="306" customFormat="1" ht="16.5" hidden="1" customHeight="1" x14ac:dyDescent="0.2">
      <c r="A22" s="304"/>
      <c r="B22" s="305"/>
      <c r="C22" s="305"/>
      <c r="D22" s="305"/>
      <c r="E22" s="305"/>
      <c r="F22" s="305"/>
      <c r="G22" s="305"/>
    </row>
    <row r="23" spans="1:9" s="309" customFormat="1" ht="16.5" hidden="1" customHeight="1" x14ac:dyDescent="0.2">
      <c r="B23" s="516" t="s">
        <v>582</v>
      </c>
      <c r="C23" s="516"/>
      <c r="D23" s="516"/>
      <c r="E23" s="516"/>
      <c r="F23" s="516"/>
      <c r="G23" s="516"/>
    </row>
    <row r="24" spans="1:9" s="161" customFormat="1" ht="24" hidden="1" customHeight="1" x14ac:dyDescent="0.2">
      <c r="A24" s="27"/>
      <c r="B24" s="510" t="s">
        <v>575</v>
      </c>
      <c r="C24" s="510"/>
      <c r="D24" s="510"/>
      <c r="E24" s="510"/>
      <c r="F24" s="510"/>
      <c r="G24" s="510"/>
    </row>
    <row r="25" spans="1:9" ht="16.5" hidden="1" customHeight="1" x14ac:dyDescent="0.2">
      <c r="B25" s="219"/>
      <c r="C25" s="219"/>
      <c r="D25" s="219"/>
      <c r="E25" s="219"/>
      <c r="F25" s="219"/>
      <c r="G25" s="219"/>
    </row>
    <row r="26" spans="1:9" s="161" customFormat="1" ht="21.75" customHeight="1" thickBot="1" x14ac:dyDescent="0.25">
      <c r="B26" s="220" t="s">
        <v>367</v>
      </c>
      <c r="C26" s="225"/>
      <c r="D26" s="225"/>
      <c r="E26" s="225"/>
      <c r="F26" s="225"/>
      <c r="G26" s="225"/>
    </row>
    <row r="27" spans="1:9" ht="9" customHeight="1" thickTop="1" x14ac:dyDescent="0.2">
      <c r="B27" s="219"/>
      <c r="C27" s="219"/>
      <c r="D27" s="219"/>
      <c r="E27" s="219"/>
      <c r="F27" s="219"/>
      <c r="G27" s="219"/>
    </row>
    <row r="28" spans="1:9" s="27" customFormat="1" ht="16.5" customHeight="1" x14ac:dyDescent="0.2">
      <c r="A28" s="28"/>
      <c r="B28" s="497" t="s">
        <v>159</v>
      </c>
      <c r="C28" s="497"/>
      <c r="D28" s="497"/>
      <c r="E28" s="497"/>
      <c r="F28" s="497"/>
      <c r="G28" s="497"/>
      <c r="H28" s="497"/>
      <c r="I28" s="224"/>
    </row>
    <row r="29" spans="1:9" ht="7.5" customHeight="1" x14ac:dyDescent="0.2">
      <c r="B29" s="7"/>
      <c r="C29" s="7"/>
      <c r="D29" s="7"/>
      <c r="E29" s="7"/>
      <c r="F29" s="8"/>
      <c r="G29" s="9"/>
    </row>
    <row r="30" spans="1:9" s="161" customFormat="1" ht="16.5" customHeight="1" x14ac:dyDescent="0.2">
      <c r="B30" s="26" t="s">
        <v>21</v>
      </c>
      <c r="I30" s="78"/>
    </row>
    <row r="31" spans="1:9" s="27" customFormat="1" ht="16.5" customHeight="1" x14ac:dyDescent="0.2">
      <c r="A31" s="28" t="s">
        <v>13</v>
      </c>
      <c r="B31" s="497" t="s">
        <v>58</v>
      </c>
      <c r="C31" s="497"/>
      <c r="D31" s="497"/>
      <c r="E31" s="497"/>
      <c r="F31" s="497"/>
      <c r="G31" s="497"/>
      <c r="H31" s="497"/>
      <c r="I31" s="221"/>
    </row>
    <row r="32" spans="1:9" s="27" customFormat="1" ht="16.5" customHeight="1" x14ac:dyDescent="0.2">
      <c r="A32" s="30" t="s">
        <v>162</v>
      </c>
      <c r="B32" s="497" t="s">
        <v>64</v>
      </c>
      <c r="C32" s="497"/>
      <c r="D32" s="497"/>
      <c r="E32" s="497"/>
      <c r="F32" s="497"/>
      <c r="G32" s="497"/>
      <c r="H32" s="497"/>
    </row>
    <row r="33" spans="1:9" s="27" customFormat="1" ht="16.5" customHeight="1" x14ac:dyDescent="0.2">
      <c r="A33" s="30" t="s">
        <v>163</v>
      </c>
      <c r="B33" s="497" t="s">
        <v>196</v>
      </c>
      <c r="C33" s="497"/>
      <c r="D33" s="497"/>
      <c r="E33" s="497"/>
      <c r="F33" s="497"/>
      <c r="G33" s="497"/>
      <c r="H33" s="497"/>
    </row>
    <row r="34" spans="1:9" s="358" customFormat="1" ht="16.5" customHeight="1" x14ac:dyDescent="0.2">
      <c r="A34" s="357" t="s">
        <v>14</v>
      </c>
      <c r="B34" s="502" t="s">
        <v>679</v>
      </c>
      <c r="C34" s="502"/>
      <c r="D34" s="502"/>
      <c r="E34" s="502"/>
      <c r="F34" s="502"/>
      <c r="G34" s="502"/>
      <c r="H34" s="502"/>
    </row>
    <row r="35" spans="1:9" s="27" customFormat="1" ht="16.5" customHeight="1" x14ac:dyDescent="0.2">
      <c r="A35" s="28"/>
      <c r="B35" s="497" t="s">
        <v>709</v>
      </c>
      <c r="C35" s="497"/>
      <c r="D35" s="497"/>
      <c r="E35" s="497"/>
      <c r="F35" s="497"/>
      <c r="G35" s="497"/>
      <c r="H35" s="497"/>
      <c r="I35" s="222"/>
    </row>
    <row r="36" spans="1:9" s="27" customFormat="1" ht="16.5" customHeight="1" x14ac:dyDescent="0.2">
      <c r="A36" s="28"/>
      <c r="B36" s="497" t="s">
        <v>710</v>
      </c>
      <c r="C36" s="497"/>
      <c r="D36" s="497"/>
      <c r="E36" s="497"/>
      <c r="F36" s="497"/>
      <c r="G36" s="497"/>
      <c r="H36" s="497"/>
    </row>
    <row r="37" spans="1:9" s="27" customFormat="1" ht="16.5" customHeight="1" x14ac:dyDescent="0.2">
      <c r="A37" s="28"/>
      <c r="B37" s="497" t="s">
        <v>711</v>
      </c>
      <c r="C37" s="497"/>
      <c r="D37" s="497"/>
      <c r="E37" s="497"/>
      <c r="F37" s="497"/>
      <c r="G37" s="497"/>
      <c r="H37" s="497"/>
    </row>
    <row r="38" spans="1:9" s="27" customFormat="1" ht="16.5" customHeight="1" x14ac:dyDescent="0.2">
      <c r="A38" s="28"/>
      <c r="B38" s="497" t="s">
        <v>712</v>
      </c>
      <c r="C38" s="497"/>
      <c r="D38" s="497"/>
      <c r="E38" s="497"/>
      <c r="F38" s="497"/>
      <c r="G38" s="497"/>
      <c r="H38" s="497"/>
    </row>
    <row r="39" spans="1:9" s="27" customFormat="1" ht="16.5" customHeight="1" x14ac:dyDescent="0.2">
      <c r="A39" s="30" t="s">
        <v>15</v>
      </c>
      <c r="B39" s="497" t="s">
        <v>59</v>
      </c>
      <c r="C39" s="497"/>
      <c r="D39" s="497"/>
      <c r="E39" s="497"/>
      <c r="F39" s="497"/>
      <c r="G39" s="497"/>
      <c r="H39" s="497"/>
    </row>
    <row r="40" spans="1:9" s="223" customFormat="1" ht="16.5" customHeight="1" x14ac:dyDescent="0.2">
      <c r="A40" s="30" t="s">
        <v>16</v>
      </c>
      <c r="B40" s="499" t="s">
        <v>599</v>
      </c>
      <c r="C40" s="499"/>
      <c r="D40" s="499"/>
      <c r="E40" s="499"/>
      <c r="F40" s="499"/>
      <c r="G40" s="499"/>
      <c r="H40" s="499"/>
      <c r="I40" s="222"/>
    </row>
    <row r="41" spans="1:9" s="223" customFormat="1" ht="15.75" customHeight="1" x14ac:dyDescent="0.2">
      <c r="A41" s="30"/>
      <c r="B41" s="500" t="s">
        <v>678</v>
      </c>
      <c r="C41" s="501"/>
      <c r="D41" s="501"/>
      <c r="E41" s="501"/>
      <c r="F41" s="501"/>
      <c r="G41" s="501"/>
      <c r="H41" s="501"/>
    </row>
    <row r="42" spans="1:9" s="223" customFormat="1" ht="16.5" customHeight="1" x14ac:dyDescent="0.2">
      <c r="A42" s="30"/>
      <c r="B42" s="497" t="s">
        <v>577</v>
      </c>
      <c r="C42" s="497"/>
      <c r="D42" s="497"/>
      <c r="E42" s="497"/>
      <c r="F42" s="497"/>
      <c r="G42" s="497"/>
      <c r="H42" s="497"/>
      <c r="I42" s="222"/>
    </row>
    <row r="43" spans="1:9" s="27" customFormat="1" ht="16.5" customHeight="1" x14ac:dyDescent="0.2">
      <c r="A43" s="30" t="s">
        <v>17</v>
      </c>
      <c r="B43" s="497" t="s">
        <v>197</v>
      </c>
      <c r="C43" s="497"/>
      <c r="D43" s="497"/>
      <c r="E43" s="497"/>
      <c r="F43" s="497"/>
      <c r="G43" s="497"/>
      <c r="H43" s="497"/>
      <c r="I43" s="222"/>
    </row>
    <row r="44" spans="1:9" s="27" customFormat="1" ht="16.5" customHeight="1" x14ac:dyDescent="0.2">
      <c r="A44" s="30" t="s">
        <v>22</v>
      </c>
      <c r="B44" s="497" t="s">
        <v>576</v>
      </c>
      <c r="C44" s="497"/>
      <c r="D44" s="497"/>
      <c r="E44" s="497"/>
      <c r="F44" s="497"/>
      <c r="G44" s="497"/>
      <c r="H44" s="497"/>
      <c r="I44" s="222"/>
    </row>
    <row r="45" spans="1:9" s="27" customFormat="1" ht="16.5" customHeight="1" x14ac:dyDescent="0.2">
      <c r="A45" s="30" t="s">
        <v>61</v>
      </c>
      <c r="B45" s="497" t="s">
        <v>598</v>
      </c>
      <c r="C45" s="497"/>
      <c r="D45" s="497"/>
      <c r="E45" s="497"/>
      <c r="F45" s="497"/>
      <c r="G45" s="497"/>
      <c r="H45" s="497"/>
      <c r="I45" s="222"/>
    </row>
    <row r="46" spans="1:9" s="27" customFormat="1" ht="16.5" customHeight="1" x14ac:dyDescent="0.2">
      <c r="A46" s="30" t="s">
        <v>62</v>
      </c>
      <c r="B46" s="378" t="s">
        <v>672</v>
      </c>
      <c r="C46" s="378"/>
      <c r="D46" s="378"/>
      <c r="E46" s="378"/>
      <c r="F46" s="378"/>
      <c r="G46" s="378"/>
      <c r="H46" s="378"/>
      <c r="I46" s="222"/>
    </row>
    <row r="47" spans="1:9" s="27" customFormat="1" ht="16.5" customHeight="1" x14ac:dyDescent="0.2">
      <c r="A47" s="30" t="s">
        <v>63</v>
      </c>
      <c r="B47" s="497" t="s">
        <v>175</v>
      </c>
      <c r="C47" s="497"/>
      <c r="D47" s="497"/>
      <c r="E47" s="497"/>
      <c r="F47" s="497"/>
      <c r="G47" s="497"/>
      <c r="H47" s="497"/>
      <c r="I47" s="222"/>
    </row>
    <row r="48" spans="1:9" s="27" customFormat="1" ht="15.75" customHeight="1" x14ac:dyDescent="0.2">
      <c r="A48" s="30" t="s">
        <v>614</v>
      </c>
      <c r="B48" s="498" t="s">
        <v>176</v>
      </c>
      <c r="C48" s="498"/>
      <c r="D48" s="498"/>
      <c r="E48" s="498"/>
      <c r="F48" s="498"/>
      <c r="G48" s="498"/>
      <c r="H48" s="498"/>
      <c r="I48" s="222"/>
    </row>
    <row r="49" spans="1:8" s="27" customFormat="1" ht="16.5" customHeight="1" x14ac:dyDescent="0.2">
      <c r="A49" s="30" t="s">
        <v>671</v>
      </c>
      <c r="B49" s="497" t="s">
        <v>12</v>
      </c>
      <c r="C49" s="497"/>
      <c r="D49" s="497"/>
      <c r="E49" s="497"/>
      <c r="F49" s="497"/>
      <c r="G49" s="497"/>
      <c r="H49" s="497"/>
    </row>
    <row r="50" spans="1:8" s="27" customFormat="1" ht="16.5" customHeight="1" x14ac:dyDescent="0.2"/>
    <row r="51" spans="1:8" ht="16.5" customHeight="1" x14ac:dyDescent="0.2">
      <c r="A51" s="29"/>
    </row>
  </sheetData>
  <sheetProtection password="DC9F" sheet="1"/>
  <mergeCells count="31">
    <mergeCell ref="B21:G21"/>
    <mergeCell ref="B31:H31"/>
    <mergeCell ref="A11:H11"/>
    <mergeCell ref="B32:H32"/>
    <mergeCell ref="B13:G13"/>
    <mergeCell ref="B17:G17"/>
    <mergeCell ref="B19:G19"/>
    <mergeCell ref="B23:G23"/>
    <mergeCell ref="B24:G24"/>
    <mergeCell ref="B28:H28"/>
    <mergeCell ref="A2:H2"/>
    <mergeCell ref="B9:G9"/>
    <mergeCell ref="B10:G10"/>
    <mergeCell ref="B15:G15"/>
    <mergeCell ref="B20:G20"/>
    <mergeCell ref="B33:H33"/>
    <mergeCell ref="B35:H35"/>
    <mergeCell ref="B37:H37"/>
    <mergeCell ref="B39:H39"/>
    <mergeCell ref="B34:H34"/>
    <mergeCell ref="B38:H38"/>
    <mergeCell ref="B36:H36"/>
    <mergeCell ref="B49:H49"/>
    <mergeCell ref="B43:H43"/>
    <mergeCell ref="B47:H47"/>
    <mergeCell ref="B48:H48"/>
    <mergeCell ref="B40:H40"/>
    <mergeCell ref="B41:H41"/>
    <mergeCell ref="B44:H44"/>
    <mergeCell ref="B45:H45"/>
    <mergeCell ref="B42:H42"/>
  </mergeCells>
  <phoneticPr fontId="6" type="noConversion"/>
  <hyperlinks>
    <hyperlink ref="B31:H31" location="'1_IAA'!A1" display="Insucesso, Abandono e Absentismo"/>
    <hyperlink ref="B32:H32" location="'2_Av I'!A1" display="Avaliação Interna em Língua Portuguesa e Matemática"/>
    <hyperlink ref="B34:H34" location="'3_Av Ext'!A1" display="Avaliação externa  (considerar apenas os valores referentes à 1.ª chamada)"/>
    <hyperlink ref="B35:H35" location="'3_Av Ext'!A1" display="3.1 Exames Nacionais - 4.º ano"/>
    <hyperlink ref="B36:H36" location="'3_Av Ext'!A1" display="3.2 Exames Nacionais- 6.º ano"/>
    <hyperlink ref="B37:H37" location="'3_Av Ext'!A1" display="3.3 Exames Nacionais - 9.º ano"/>
    <hyperlink ref="B38:H38" location="'3_Av Ext'!A1" display="3.4 Exames Nacionais - 12.º ano"/>
    <hyperlink ref="B39:H39" location="'4_Indisciplina'!A1" display="Indisciplina"/>
    <hyperlink ref="B43:H43" location="'6_Grau de satisfação'!A1" display="Grau de satisfação com o acompanhamento prestado pela DGE e pelo Perito Externo"/>
    <hyperlink ref="B47:H47" location="'10 e 11'!A1" display="Quem deu contributos para a elaboração dos relatórios de monitorização e avaliação no âmbito do TEIP?"/>
    <hyperlink ref="B49:H49" location="'12_Comentários'!A1" display="Comentários"/>
    <hyperlink ref="B48:H48" location="'10 e 11'!A1" display="Com que atores, estruturas, órgãos e/ou entidades houve reflexão sobre os resultados do projeto educativo TEIP?"/>
    <hyperlink ref="B28:H28" location="'Atualização de dados'!A1" display="Atualização de dados"/>
    <hyperlink ref="B33:H33" location="'2_Av I'!A23" display="Avaliação Interna - N.º de alunos que obtiveram classificação positiva a todas as disciplinas / áreas disciplinares"/>
    <hyperlink ref="B42:H42" location="'5.2 - Ações'!A1" display="5.2 Ações - Balanço"/>
    <hyperlink ref="B44:H44" location="'7_Trabalho em Rede'!A1" display="Ponto de situação relativamente ao trabalho em rede"/>
    <hyperlink ref="B45:H45" location="'8_Ações de capacitação 2014_15'!A1" display="Identificação e caraterização das ações de capacitação realizadas em 2014/15"/>
    <hyperlink ref="B41:H41" location="'5.1 - Metas Gerais'!A1" display="5.1 Grau de concretização das Metas Gerais contratualizadas para o ano letivo 2013/14"/>
    <hyperlink ref="B46" location="'9_Ações de capacitação 2013_14'!A1" display="Ações de capacitação realizadas em 2013/14 - Balanço"/>
  </hyperlinks>
  <printOptions horizontalCentered="1"/>
  <pageMargins left="0.15748031496062992" right="0.19685039370078741" top="0.98425196850393704" bottom="0.78740157480314965" header="0.31496062992125984" footer="0.51181102362204722"/>
  <pageSetup paperSize="9" orientation="portrait" r:id="rId1"/>
  <headerFooter alignWithMargins="0">
    <oddHeader>&amp;L&amp;G&amp;R&amp;G</oddHeader>
    <oddFooter>&amp;LPrograma TEIP3 / DGE&amp;RVersão de &amp;D &amp;T</oddFooter>
  </headerFooter>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8"/>
  <dimension ref="A1:CF128"/>
  <sheetViews>
    <sheetView showGridLines="0" zoomScale="115" zoomScaleNormal="115" workbookViewId="0">
      <selection activeCell="G23" sqref="G23:H23"/>
    </sheetView>
  </sheetViews>
  <sheetFormatPr defaultRowHeight="12.75" x14ac:dyDescent="0.2"/>
  <cols>
    <col min="1" max="1" width="3.85546875" style="174" customWidth="1"/>
    <col min="2" max="2" width="10.85546875" style="174" customWidth="1"/>
    <col min="3" max="3" width="13.42578125" style="174" customWidth="1"/>
    <col min="4" max="6" width="14" style="174" customWidth="1"/>
    <col min="7" max="7" width="12.5703125" style="174" customWidth="1"/>
    <col min="8" max="8" width="4.5703125" style="174" customWidth="1"/>
    <col min="9" max="10" width="17.5703125" style="317" hidden="1" customWidth="1"/>
    <col min="11" max="12" width="17.5703125" style="458" customWidth="1"/>
    <col min="13" max="13" width="9.140625" style="458" customWidth="1"/>
    <col min="14" max="15" width="9.140625" style="458"/>
    <col min="16" max="84" width="9.140625" style="459"/>
    <col min="85" max="16384" width="9.140625" style="174"/>
  </cols>
  <sheetData>
    <row r="1" spans="1:84" s="161" customFormat="1" ht="30" customHeight="1" x14ac:dyDescent="0.2">
      <c r="A1" s="42" t="str">
        <f>IF(VLOOKUP(Início!B5,Folha1!A2:C139,3)&gt;0,VLOOKUP(Início!B5,Folha1!A2:C139,3),"")</f>
        <v>Agrupamento de Escolas Miguel Torga</v>
      </c>
      <c r="B1" s="193"/>
      <c r="C1" s="194"/>
      <c r="D1" s="194"/>
      <c r="E1" s="194"/>
      <c r="F1" s="194"/>
      <c r="G1" s="46">
        <f>IF(Início!G5&gt;0,Início!G5,"")</f>
        <v>1115498</v>
      </c>
      <c r="H1" s="193"/>
      <c r="I1" s="315"/>
      <c r="J1" s="288"/>
      <c r="K1" s="456"/>
      <c r="L1" s="456"/>
      <c r="M1" s="456"/>
      <c r="N1" s="456"/>
      <c r="O1" s="456"/>
      <c r="P1" s="457"/>
      <c r="Q1" s="457"/>
      <c r="R1" s="457"/>
      <c r="S1" s="457"/>
      <c r="T1" s="457"/>
      <c r="U1" s="457"/>
      <c r="V1" s="457"/>
      <c r="W1" s="457"/>
      <c r="X1" s="457"/>
      <c r="Y1" s="457"/>
      <c r="Z1" s="457"/>
      <c r="AA1" s="457"/>
      <c r="AB1" s="457"/>
      <c r="AC1" s="457"/>
      <c r="AD1" s="457"/>
      <c r="AE1" s="457"/>
      <c r="AF1" s="457"/>
      <c r="AG1" s="457"/>
      <c r="AH1" s="457"/>
      <c r="AI1" s="457"/>
      <c r="AJ1" s="457"/>
      <c r="AK1" s="457"/>
      <c r="AL1" s="457"/>
      <c r="AM1" s="457"/>
      <c r="AN1" s="457"/>
      <c r="AO1" s="457"/>
      <c r="AP1" s="457"/>
      <c r="AQ1" s="457"/>
      <c r="AR1" s="457"/>
      <c r="AS1" s="457"/>
      <c r="AT1" s="457"/>
      <c r="AU1" s="457"/>
      <c r="AV1" s="457"/>
      <c r="AW1" s="457"/>
      <c r="AX1" s="457"/>
      <c r="AY1" s="457"/>
      <c r="AZ1" s="457"/>
      <c r="BA1" s="457"/>
      <c r="BB1" s="457"/>
      <c r="BC1" s="457"/>
      <c r="BD1" s="457"/>
      <c r="BE1" s="457"/>
      <c r="BF1" s="457"/>
      <c r="BG1" s="457"/>
      <c r="BH1" s="457"/>
      <c r="BI1" s="457"/>
      <c r="BJ1" s="457"/>
      <c r="BK1" s="457"/>
      <c r="BL1" s="457"/>
      <c r="BM1" s="457"/>
      <c r="BN1" s="457"/>
      <c r="BO1" s="457"/>
      <c r="BP1" s="457"/>
      <c r="BQ1" s="457"/>
      <c r="BR1" s="457"/>
      <c r="BS1" s="457"/>
      <c r="BT1" s="457"/>
      <c r="BU1" s="457"/>
      <c r="BV1" s="457"/>
      <c r="BW1" s="457"/>
      <c r="BX1" s="457"/>
      <c r="BY1" s="457"/>
      <c r="BZ1" s="457"/>
      <c r="CA1" s="457"/>
      <c r="CB1" s="457"/>
      <c r="CC1" s="457"/>
      <c r="CD1" s="457"/>
      <c r="CE1" s="457"/>
      <c r="CF1" s="457"/>
    </row>
    <row r="2" spans="1:84" x14ac:dyDescent="0.2">
      <c r="E2" s="201" t="s">
        <v>18</v>
      </c>
      <c r="F2" s="201" t="s">
        <v>20</v>
      </c>
      <c r="G2" s="191" t="s">
        <v>19</v>
      </c>
      <c r="H2" s="68"/>
      <c r="I2" s="316"/>
    </row>
    <row r="3" spans="1:84" ht="36.75" customHeight="1" x14ac:dyDescent="0.2">
      <c r="A3" s="582" t="s">
        <v>588</v>
      </c>
      <c r="B3" s="606"/>
      <c r="C3" s="606"/>
      <c r="D3" s="606"/>
      <c r="E3" s="606"/>
      <c r="F3" s="606"/>
      <c r="G3" s="606"/>
      <c r="H3" s="606"/>
    </row>
    <row r="4" spans="1:84" ht="13.5" customHeight="1" x14ac:dyDescent="0.2">
      <c r="B4" s="17"/>
      <c r="C4" s="18"/>
      <c r="D4" s="18"/>
      <c r="E4" s="18"/>
      <c r="F4" s="18"/>
      <c r="G4" s="18"/>
    </row>
    <row r="5" spans="1:84" ht="24" customHeight="1" x14ac:dyDescent="0.2">
      <c r="A5" s="582" t="s">
        <v>294</v>
      </c>
      <c r="B5" s="606"/>
      <c r="C5" s="606"/>
      <c r="D5" s="606"/>
      <c r="E5" s="606"/>
      <c r="F5" s="606"/>
      <c r="G5" s="606"/>
      <c r="H5" s="606"/>
      <c r="J5" s="288"/>
    </row>
    <row r="6" spans="1:84" ht="13.5" customHeight="1" x14ac:dyDescent="0.2">
      <c r="B6" s="17"/>
      <c r="C6" s="18"/>
      <c r="D6" s="18"/>
      <c r="E6" s="18"/>
      <c r="F6" s="18"/>
      <c r="G6" s="18"/>
      <c r="J6" s="288"/>
    </row>
    <row r="7" spans="1:84" ht="16.5" customHeight="1" x14ac:dyDescent="0.2">
      <c r="A7" s="837" t="s">
        <v>589</v>
      </c>
      <c r="B7" s="584"/>
      <c r="C7" s="584"/>
      <c r="D7" s="584"/>
      <c r="E7" s="584"/>
      <c r="F7" s="584"/>
      <c r="G7" s="584"/>
      <c r="H7" s="584"/>
    </row>
    <row r="9" spans="1:84" s="161" customFormat="1" ht="18" customHeight="1" x14ac:dyDescent="0.2">
      <c r="B9" s="161" t="s">
        <v>295</v>
      </c>
      <c r="F9" s="200">
        <v>15</v>
      </c>
      <c r="I9" s="288"/>
      <c r="J9" s="288"/>
      <c r="K9" s="456"/>
      <c r="L9" s="456"/>
      <c r="M9" s="456"/>
      <c r="N9" s="456"/>
      <c r="O9" s="456"/>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c r="AY9" s="457"/>
      <c r="AZ9" s="457"/>
      <c r="BA9" s="457"/>
      <c r="BB9" s="457"/>
      <c r="BC9" s="457"/>
      <c r="BD9" s="457"/>
      <c r="BE9" s="457"/>
      <c r="BF9" s="457"/>
      <c r="BG9" s="457"/>
      <c r="BH9" s="457"/>
      <c r="BI9" s="457"/>
      <c r="BJ9" s="457"/>
      <c r="BK9" s="457"/>
      <c r="BL9" s="457"/>
      <c r="BM9" s="457"/>
      <c r="BN9" s="457"/>
      <c r="BO9" s="457"/>
      <c r="BP9" s="457"/>
      <c r="BQ9" s="457"/>
      <c r="BR9" s="457"/>
      <c r="BS9" s="457"/>
      <c r="BT9" s="457"/>
      <c r="BU9" s="457"/>
      <c r="BV9" s="457"/>
      <c r="BW9" s="457"/>
      <c r="BX9" s="457"/>
      <c r="BY9" s="457"/>
      <c r="BZ9" s="457"/>
      <c r="CA9" s="457"/>
      <c r="CB9" s="457"/>
      <c r="CC9" s="457"/>
      <c r="CD9" s="457"/>
      <c r="CE9" s="457"/>
      <c r="CF9" s="457"/>
    </row>
    <row r="10" spans="1:84" s="161" customFormat="1" ht="6" customHeight="1" x14ac:dyDescent="0.2">
      <c r="F10" s="31"/>
      <c r="I10" s="288"/>
      <c r="J10" s="288"/>
      <c r="K10" s="456"/>
      <c r="L10" s="456"/>
      <c r="M10" s="456"/>
      <c r="N10" s="456"/>
      <c r="O10" s="456"/>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c r="AY10" s="457"/>
      <c r="AZ10" s="457"/>
      <c r="BA10" s="457"/>
      <c r="BB10" s="457"/>
      <c r="BC10" s="457"/>
      <c r="BD10" s="457"/>
      <c r="BE10" s="457"/>
      <c r="BF10" s="457"/>
      <c r="BG10" s="457"/>
      <c r="BH10" s="457"/>
      <c r="BI10" s="457"/>
      <c r="BJ10" s="457"/>
      <c r="BK10" s="457"/>
      <c r="BL10" s="457"/>
      <c r="BM10" s="457"/>
      <c r="BN10" s="457"/>
      <c r="BO10" s="457"/>
      <c r="BP10" s="457"/>
      <c r="BQ10" s="457"/>
      <c r="BR10" s="457"/>
      <c r="BS10" s="457"/>
      <c r="BT10" s="457"/>
      <c r="BU10" s="457"/>
      <c r="BV10" s="457"/>
      <c r="BW10" s="457"/>
      <c r="BX10" s="457"/>
      <c r="BY10" s="457"/>
      <c r="BZ10" s="457"/>
      <c r="CA10" s="457"/>
      <c r="CB10" s="457"/>
      <c r="CC10" s="457"/>
      <c r="CD10" s="457"/>
      <c r="CE10" s="457"/>
      <c r="CF10" s="457"/>
    </row>
    <row r="11" spans="1:84" s="161" customFormat="1" ht="18" customHeight="1" x14ac:dyDescent="0.2">
      <c r="B11" s="161" t="s">
        <v>296</v>
      </c>
      <c r="F11" s="200">
        <v>5</v>
      </c>
      <c r="I11" s="288"/>
      <c r="J11" s="288"/>
      <c r="K11" s="456"/>
      <c r="L11" s="456"/>
      <c r="M11" s="456"/>
      <c r="N11" s="456"/>
      <c r="O11" s="456"/>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c r="AY11" s="457"/>
      <c r="AZ11" s="457"/>
      <c r="BA11" s="457"/>
      <c r="BB11" s="457"/>
      <c r="BC11" s="457"/>
      <c r="BD11" s="457"/>
      <c r="BE11" s="457"/>
      <c r="BF11" s="457"/>
      <c r="BG11" s="457"/>
      <c r="BH11" s="457"/>
      <c r="BI11" s="457"/>
      <c r="BJ11" s="457"/>
      <c r="BK11" s="457"/>
      <c r="BL11" s="457"/>
      <c r="BM11" s="457"/>
      <c r="BN11" s="457"/>
      <c r="BO11" s="457"/>
      <c r="BP11" s="457"/>
      <c r="BQ11" s="457"/>
      <c r="BR11" s="457"/>
      <c r="BS11" s="457"/>
      <c r="BT11" s="457"/>
      <c r="BU11" s="457"/>
      <c r="BV11" s="457"/>
      <c r="BW11" s="457"/>
      <c r="BX11" s="457"/>
      <c r="BY11" s="457"/>
      <c r="BZ11" s="457"/>
      <c r="CA11" s="457"/>
      <c r="CB11" s="457"/>
      <c r="CC11" s="457"/>
      <c r="CD11" s="457"/>
      <c r="CE11" s="457"/>
      <c r="CF11" s="457"/>
    </row>
    <row r="13" spans="1:84" ht="16.5" customHeight="1" x14ac:dyDescent="0.2">
      <c r="A13" s="837" t="s">
        <v>590</v>
      </c>
      <c r="B13" s="584"/>
      <c r="C13" s="584"/>
      <c r="D13" s="584"/>
      <c r="E13" s="584"/>
      <c r="F13" s="584"/>
      <c r="G13" s="584"/>
      <c r="H13" s="584"/>
    </row>
    <row r="15" spans="1:84" ht="20.25" customHeight="1" x14ac:dyDescent="0.2">
      <c r="J15" s="318"/>
    </row>
    <row r="16" spans="1:84" ht="20.25" customHeight="1" x14ac:dyDescent="0.2">
      <c r="J16" s="318"/>
    </row>
    <row r="17" spans="1:10" ht="20.25" customHeight="1" x14ac:dyDescent="0.2">
      <c r="J17" s="318" t="b">
        <v>1</v>
      </c>
    </row>
    <row r="18" spans="1:10" ht="20.25" customHeight="1" x14ac:dyDescent="0.2">
      <c r="J18" s="318" t="b">
        <v>1</v>
      </c>
    </row>
    <row r="19" spans="1:10" ht="20.25" customHeight="1" x14ac:dyDescent="0.2">
      <c r="J19" s="318"/>
    </row>
    <row r="20" spans="1:10" ht="20.25" customHeight="1" x14ac:dyDescent="0.2">
      <c r="J20" s="318"/>
    </row>
    <row r="21" spans="1:10" ht="30" customHeight="1" x14ac:dyDescent="0.2">
      <c r="D21" s="855"/>
      <c r="E21" s="856"/>
      <c r="F21" s="856"/>
      <c r="G21" s="857"/>
      <c r="J21" s="318"/>
    </row>
    <row r="23" spans="1:10" ht="20.25" customHeight="1" x14ac:dyDescent="0.2">
      <c r="A23" s="849" t="s">
        <v>591</v>
      </c>
      <c r="B23" s="584"/>
      <c r="C23" s="584"/>
      <c r="D23" s="584"/>
      <c r="E23" s="584"/>
      <c r="F23" s="850"/>
      <c r="G23" s="853" t="s">
        <v>839</v>
      </c>
      <c r="H23" s="854"/>
    </row>
    <row r="24" spans="1:10" ht="6" customHeight="1" x14ac:dyDescent="0.2"/>
    <row r="25" spans="1:10" ht="18" customHeight="1" x14ac:dyDescent="0.2">
      <c r="B25" s="851" t="s">
        <v>567</v>
      </c>
      <c r="C25" s="851"/>
      <c r="D25" s="851"/>
      <c r="E25" s="851"/>
      <c r="F25" s="851"/>
      <c r="G25" s="851"/>
      <c r="H25" s="851"/>
    </row>
    <row r="26" spans="1:10" ht="48.75" customHeight="1" x14ac:dyDescent="0.2">
      <c r="B26" s="843"/>
      <c r="C26" s="844"/>
      <c r="D26" s="844"/>
      <c r="E26" s="844"/>
      <c r="F26" s="844"/>
      <c r="G26" s="845"/>
    </row>
    <row r="29" spans="1:10" ht="24" customHeight="1" x14ac:dyDescent="0.2">
      <c r="A29" s="582" t="s">
        <v>297</v>
      </c>
      <c r="B29" s="606"/>
      <c r="C29" s="606"/>
      <c r="D29" s="606"/>
      <c r="E29" s="606"/>
      <c r="F29" s="606"/>
      <c r="G29" s="606"/>
      <c r="H29" s="606"/>
    </row>
    <row r="30" spans="1:10" ht="12.75" customHeight="1" x14ac:dyDescent="0.2">
      <c r="B30" s="858"/>
      <c r="C30" s="859"/>
      <c r="D30" s="859"/>
      <c r="E30" s="859"/>
      <c r="F30" s="859"/>
      <c r="G30" s="859"/>
      <c r="J30" s="288"/>
    </row>
    <row r="31" spans="1:10" ht="20.25" customHeight="1" x14ac:dyDescent="0.2">
      <c r="A31" s="849" t="s">
        <v>568</v>
      </c>
      <c r="B31" s="584"/>
      <c r="C31" s="584"/>
      <c r="D31" s="584"/>
      <c r="E31" s="584"/>
      <c r="F31" s="850"/>
      <c r="G31" s="584"/>
      <c r="H31" s="584"/>
    </row>
    <row r="32" spans="1:10" ht="7.5" customHeight="1" x14ac:dyDescent="0.2">
      <c r="B32" s="17"/>
      <c r="C32" s="18"/>
      <c r="D32" s="18"/>
      <c r="E32" s="18"/>
      <c r="F32" s="18"/>
      <c r="G32" s="18"/>
      <c r="J32" s="288"/>
    </row>
    <row r="33" spans="1:84" s="300" customFormat="1" ht="20.25" customHeight="1" x14ac:dyDescent="0.2">
      <c r="A33" s="852" t="s">
        <v>569</v>
      </c>
      <c r="B33" s="584"/>
      <c r="C33" s="584"/>
      <c r="D33" s="584"/>
      <c r="E33" s="584"/>
      <c r="F33" s="835"/>
      <c r="G33" s="835"/>
      <c r="H33" s="301"/>
      <c r="I33" s="319"/>
      <c r="J33" s="319"/>
      <c r="K33" s="460"/>
      <c r="L33" s="460"/>
      <c r="M33" s="460"/>
      <c r="N33" s="460"/>
      <c r="O33" s="460"/>
      <c r="P33" s="461"/>
      <c r="Q33" s="461"/>
      <c r="R33" s="461"/>
      <c r="S33" s="461"/>
      <c r="T33" s="461"/>
      <c r="U33" s="461"/>
      <c r="V33" s="461"/>
      <c r="W33" s="461"/>
      <c r="X33" s="461"/>
      <c r="Y33" s="461"/>
      <c r="Z33" s="461"/>
      <c r="AA33" s="461"/>
      <c r="AB33" s="461"/>
      <c r="AC33" s="461"/>
      <c r="AD33" s="461"/>
      <c r="AE33" s="461"/>
      <c r="AF33" s="461"/>
      <c r="AG33" s="461"/>
      <c r="AH33" s="461"/>
      <c r="AI33" s="461"/>
      <c r="AJ33" s="461"/>
      <c r="AK33" s="461"/>
      <c r="AL33" s="461"/>
      <c r="AM33" s="461"/>
      <c r="AN33" s="461"/>
      <c r="AO33" s="461"/>
      <c r="AP33" s="461"/>
      <c r="AQ33" s="461"/>
      <c r="AR33" s="461"/>
      <c r="AS33" s="461"/>
      <c r="AT33" s="461"/>
      <c r="AU33" s="461"/>
      <c r="AV33" s="461"/>
      <c r="AW33" s="461"/>
      <c r="AX33" s="461"/>
      <c r="AY33" s="461"/>
      <c r="AZ33" s="461"/>
      <c r="BA33" s="461"/>
      <c r="BB33" s="461"/>
      <c r="BC33" s="461"/>
      <c r="BD33" s="461"/>
      <c r="BE33" s="461"/>
      <c r="BF33" s="461"/>
      <c r="BG33" s="461"/>
      <c r="BH33" s="461"/>
      <c r="BI33" s="461"/>
      <c r="BJ33" s="461"/>
      <c r="BK33" s="461"/>
      <c r="BL33" s="461"/>
      <c r="BM33" s="461"/>
      <c r="BN33" s="461"/>
      <c r="BO33" s="461"/>
      <c r="BP33" s="461"/>
      <c r="BQ33" s="461"/>
      <c r="BR33" s="461"/>
      <c r="BS33" s="461"/>
      <c r="BT33" s="461"/>
      <c r="BU33" s="461"/>
      <c r="BV33" s="461"/>
      <c r="BW33" s="461"/>
      <c r="BX33" s="461"/>
      <c r="BY33" s="461"/>
      <c r="BZ33" s="461"/>
      <c r="CA33" s="461"/>
      <c r="CB33" s="461"/>
      <c r="CC33" s="461"/>
      <c r="CD33" s="461"/>
      <c r="CE33" s="461"/>
      <c r="CF33" s="461"/>
    </row>
    <row r="34" spans="1:84" ht="7.5" customHeight="1" x14ac:dyDescent="0.2"/>
    <row r="35" spans="1:84" s="300" customFormat="1" ht="44.25" customHeight="1" x14ac:dyDescent="0.2">
      <c r="A35" s="852" t="s">
        <v>571</v>
      </c>
      <c r="B35" s="606"/>
      <c r="C35" s="606"/>
      <c r="D35" s="606"/>
      <c r="E35" s="606"/>
      <c r="F35" s="835"/>
      <c r="G35" s="835"/>
      <c r="H35" s="302"/>
      <c r="I35" s="319"/>
      <c r="J35" s="319"/>
      <c r="K35" s="460"/>
      <c r="L35" s="460"/>
      <c r="M35" s="460"/>
      <c r="N35" s="460"/>
      <c r="O35" s="460"/>
      <c r="P35" s="461"/>
      <c r="Q35" s="461"/>
      <c r="R35" s="461"/>
      <c r="S35" s="461"/>
      <c r="T35" s="461"/>
      <c r="U35" s="461"/>
      <c r="V35" s="461"/>
      <c r="W35" s="461"/>
      <c r="X35" s="461"/>
      <c r="Y35" s="461"/>
      <c r="Z35" s="461"/>
      <c r="AA35" s="461"/>
      <c r="AB35" s="461"/>
      <c r="AC35" s="461"/>
      <c r="AD35" s="461"/>
      <c r="AE35" s="461"/>
      <c r="AF35" s="461"/>
      <c r="AG35" s="461"/>
      <c r="AH35" s="461"/>
      <c r="AI35" s="461"/>
      <c r="AJ35" s="461"/>
      <c r="AK35" s="461"/>
      <c r="AL35" s="461"/>
      <c r="AM35" s="461"/>
      <c r="AN35" s="461"/>
      <c r="AO35" s="461"/>
      <c r="AP35" s="461"/>
      <c r="AQ35" s="461"/>
      <c r="AR35" s="461"/>
      <c r="AS35" s="461"/>
      <c r="AT35" s="461"/>
      <c r="AU35" s="461"/>
      <c r="AV35" s="461"/>
      <c r="AW35" s="461"/>
      <c r="AX35" s="461"/>
      <c r="AY35" s="461"/>
      <c r="AZ35" s="461"/>
      <c r="BA35" s="461"/>
      <c r="BB35" s="461"/>
      <c r="BC35" s="461"/>
      <c r="BD35" s="461"/>
      <c r="BE35" s="461"/>
      <c r="BF35" s="461"/>
      <c r="BG35" s="461"/>
      <c r="BH35" s="461"/>
      <c r="BI35" s="461"/>
      <c r="BJ35" s="461"/>
      <c r="BK35" s="461"/>
      <c r="BL35" s="461"/>
      <c r="BM35" s="461"/>
      <c r="BN35" s="461"/>
      <c r="BO35" s="461"/>
      <c r="BP35" s="461"/>
      <c r="BQ35" s="461"/>
      <c r="BR35" s="461"/>
      <c r="BS35" s="461"/>
      <c r="BT35" s="461"/>
      <c r="BU35" s="461"/>
      <c r="BV35" s="461"/>
      <c r="BW35" s="461"/>
      <c r="BX35" s="461"/>
      <c r="BY35" s="461"/>
      <c r="BZ35" s="461"/>
      <c r="CA35" s="461"/>
      <c r="CB35" s="461"/>
      <c r="CC35" s="461"/>
      <c r="CD35" s="461"/>
      <c r="CE35" s="461"/>
      <c r="CF35" s="461"/>
    </row>
    <row r="36" spans="1:84" ht="7.5" customHeight="1" x14ac:dyDescent="0.2">
      <c r="B36" s="17"/>
      <c r="C36" s="18"/>
      <c r="D36" s="18"/>
      <c r="E36" s="18"/>
      <c r="F36" s="18"/>
      <c r="G36" s="18"/>
      <c r="J36" s="288"/>
    </row>
    <row r="37" spans="1:84" s="300" customFormat="1" ht="20.25" customHeight="1" x14ac:dyDescent="0.2">
      <c r="A37" s="852" t="s">
        <v>572</v>
      </c>
      <c r="B37" s="584"/>
      <c r="C37" s="584"/>
      <c r="D37" s="584"/>
      <c r="E37" s="584"/>
      <c r="F37" s="835"/>
      <c r="G37" s="835"/>
      <c r="H37" s="301"/>
      <c r="I37" s="319"/>
      <c r="J37" s="319"/>
      <c r="K37" s="460"/>
      <c r="L37" s="460"/>
      <c r="M37" s="460"/>
      <c r="N37" s="460"/>
      <c r="O37" s="460"/>
      <c r="P37" s="461"/>
      <c r="Q37" s="461"/>
      <c r="R37" s="461"/>
      <c r="S37" s="461"/>
      <c r="T37" s="461"/>
      <c r="U37" s="461"/>
      <c r="V37" s="461"/>
      <c r="W37" s="461"/>
      <c r="X37" s="461"/>
      <c r="Y37" s="461"/>
      <c r="Z37" s="461"/>
      <c r="AA37" s="461"/>
      <c r="AB37" s="461"/>
      <c r="AC37" s="461"/>
      <c r="AD37" s="461"/>
      <c r="AE37" s="461"/>
      <c r="AF37" s="461"/>
      <c r="AG37" s="461"/>
      <c r="AH37" s="461"/>
      <c r="AI37" s="461"/>
      <c r="AJ37" s="461"/>
      <c r="AK37" s="461"/>
      <c r="AL37" s="461"/>
      <c r="AM37" s="461"/>
      <c r="AN37" s="461"/>
      <c r="AO37" s="461"/>
      <c r="AP37" s="461"/>
      <c r="AQ37" s="461"/>
      <c r="AR37" s="461"/>
      <c r="AS37" s="461"/>
      <c r="AT37" s="461"/>
      <c r="AU37" s="461"/>
      <c r="AV37" s="461"/>
      <c r="AW37" s="461"/>
      <c r="AX37" s="461"/>
      <c r="AY37" s="461"/>
      <c r="AZ37" s="461"/>
      <c r="BA37" s="461"/>
      <c r="BB37" s="461"/>
      <c r="BC37" s="461"/>
      <c r="BD37" s="461"/>
      <c r="BE37" s="461"/>
      <c r="BF37" s="461"/>
      <c r="BG37" s="461"/>
      <c r="BH37" s="461"/>
      <c r="BI37" s="461"/>
      <c r="BJ37" s="461"/>
      <c r="BK37" s="461"/>
      <c r="BL37" s="461"/>
      <c r="BM37" s="461"/>
      <c r="BN37" s="461"/>
      <c r="BO37" s="461"/>
      <c r="BP37" s="461"/>
      <c r="BQ37" s="461"/>
      <c r="BR37" s="461"/>
      <c r="BS37" s="461"/>
      <c r="BT37" s="461"/>
      <c r="BU37" s="461"/>
      <c r="BV37" s="461"/>
      <c r="BW37" s="461"/>
      <c r="BX37" s="461"/>
      <c r="BY37" s="461"/>
      <c r="BZ37" s="461"/>
      <c r="CA37" s="461"/>
      <c r="CB37" s="461"/>
      <c r="CC37" s="461"/>
      <c r="CD37" s="461"/>
      <c r="CE37" s="461"/>
      <c r="CF37" s="461"/>
    </row>
    <row r="39" spans="1:84" ht="20.25" customHeight="1" x14ac:dyDescent="0.2">
      <c r="A39" s="849" t="s">
        <v>570</v>
      </c>
      <c r="B39" s="584"/>
      <c r="C39" s="584"/>
      <c r="D39" s="584"/>
      <c r="E39" s="584"/>
      <c r="F39" s="850"/>
      <c r="G39" s="584"/>
      <c r="H39" s="584"/>
    </row>
    <row r="41" spans="1:84" s="161" customFormat="1" ht="21.75" customHeight="1" x14ac:dyDescent="0.2">
      <c r="B41" s="17"/>
      <c r="C41" s="561" t="s">
        <v>292</v>
      </c>
      <c r="D41" s="561"/>
      <c r="E41" s="561" t="s">
        <v>47</v>
      </c>
      <c r="F41" s="561"/>
      <c r="I41" s="288"/>
      <c r="J41" s="288"/>
      <c r="K41" s="456"/>
      <c r="L41" s="456"/>
      <c r="M41" s="456"/>
      <c r="N41" s="456"/>
      <c r="O41" s="456"/>
      <c r="P41" s="457"/>
      <c r="Q41" s="457"/>
      <c r="R41" s="457"/>
      <c r="S41" s="457"/>
      <c r="T41" s="457"/>
      <c r="U41" s="457"/>
      <c r="V41" s="457"/>
      <c r="W41" s="457"/>
      <c r="X41" s="457"/>
      <c r="Y41" s="457"/>
      <c r="Z41" s="457"/>
      <c r="AA41" s="457"/>
      <c r="AB41" s="457"/>
      <c r="AC41" s="457"/>
      <c r="AD41" s="457"/>
      <c r="AE41" s="457"/>
      <c r="AF41" s="457"/>
      <c r="AG41" s="457"/>
      <c r="AH41" s="457"/>
      <c r="AI41" s="457"/>
      <c r="AJ41" s="457"/>
      <c r="AK41" s="457"/>
      <c r="AL41" s="457"/>
      <c r="AM41" s="457"/>
      <c r="AN41" s="457"/>
      <c r="AO41" s="457"/>
      <c r="AP41" s="457"/>
      <c r="AQ41" s="457"/>
      <c r="AR41" s="457"/>
      <c r="AS41" s="457"/>
      <c r="AT41" s="457"/>
      <c r="AU41" s="457"/>
      <c r="AV41" s="457"/>
      <c r="AW41" s="457"/>
      <c r="AX41" s="457"/>
      <c r="AY41" s="457"/>
      <c r="AZ41" s="457"/>
      <c r="BA41" s="457"/>
      <c r="BB41" s="457"/>
      <c r="BC41" s="457"/>
      <c r="BD41" s="457"/>
      <c r="BE41" s="457"/>
      <c r="BF41" s="457"/>
      <c r="BG41" s="457"/>
      <c r="BH41" s="457"/>
      <c r="BI41" s="457"/>
      <c r="BJ41" s="457"/>
      <c r="BK41" s="457"/>
      <c r="BL41" s="457"/>
      <c r="BM41" s="457"/>
      <c r="BN41" s="457"/>
      <c r="BO41" s="457"/>
      <c r="BP41" s="457"/>
      <c r="BQ41" s="457"/>
      <c r="BR41" s="457"/>
      <c r="BS41" s="457"/>
      <c r="BT41" s="457"/>
      <c r="BU41" s="457"/>
      <c r="BV41" s="457"/>
      <c r="BW41" s="457"/>
      <c r="BX41" s="457"/>
      <c r="BY41" s="457"/>
      <c r="BZ41" s="457"/>
      <c r="CA41" s="457"/>
      <c r="CB41" s="457"/>
      <c r="CC41" s="457"/>
      <c r="CD41" s="457"/>
      <c r="CE41" s="457"/>
      <c r="CF41" s="457"/>
    </row>
    <row r="42" spans="1:84" s="161" customFormat="1" ht="21" customHeight="1" x14ac:dyDescent="0.2">
      <c r="B42" s="17"/>
      <c r="C42" s="835"/>
      <c r="D42" s="835"/>
      <c r="E42" s="835"/>
      <c r="F42" s="835"/>
      <c r="I42" s="288"/>
      <c r="J42" s="288"/>
      <c r="K42" s="456"/>
      <c r="L42" s="456"/>
      <c r="M42" s="456"/>
      <c r="N42" s="456"/>
      <c r="O42" s="456"/>
      <c r="P42" s="457"/>
      <c r="Q42" s="457"/>
      <c r="R42" s="457"/>
      <c r="S42" s="457"/>
      <c r="T42" s="457"/>
      <c r="U42" s="457"/>
      <c r="V42" s="457"/>
      <c r="W42" s="457"/>
      <c r="X42" s="457"/>
      <c r="Y42" s="457"/>
      <c r="Z42" s="457"/>
      <c r="AA42" s="457"/>
      <c r="AB42" s="457"/>
      <c r="AC42" s="457"/>
      <c r="AD42" s="457"/>
      <c r="AE42" s="457"/>
      <c r="AF42" s="457"/>
      <c r="AG42" s="457"/>
      <c r="AH42" s="457"/>
      <c r="AI42" s="457"/>
      <c r="AJ42" s="457"/>
      <c r="AK42" s="457"/>
      <c r="AL42" s="457"/>
      <c r="AM42" s="457"/>
      <c r="AN42" s="457"/>
      <c r="AO42" s="457"/>
      <c r="AP42" s="457"/>
      <c r="AQ42" s="457"/>
      <c r="AR42" s="457"/>
      <c r="AS42" s="457"/>
      <c r="AT42" s="457"/>
      <c r="AU42" s="457"/>
      <c r="AV42" s="457"/>
      <c r="AW42" s="457"/>
      <c r="AX42" s="457"/>
      <c r="AY42" s="457"/>
      <c r="AZ42" s="457"/>
      <c r="BA42" s="457"/>
      <c r="BB42" s="457"/>
      <c r="BC42" s="457"/>
      <c r="BD42" s="457"/>
      <c r="BE42" s="457"/>
      <c r="BF42" s="457"/>
      <c r="BG42" s="457"/>
      <c r="BH42" s="457"/>
      <c r="BI42" s="457"/>
      <c r="BJ42" s="457"/>
      <c r="BK42" s="457"/>
      <c r="BL42" s="457"/>
      <c r="BM42" s="457"/>
      <c r="BN42" s="457"/>
      <c r="BO42" s="457"/>
      <c r="BP42" s="457"/>
      <c r="BQ42" s="457"/>
      <c r="BR42" s="457"/>
      <c r="BS42" s="457"/>
      <c r="BT42" s="457"/>
      <c r="BU42" s="457"/>
      <c r="BV42" s="457"/>
      <c r="BW42" s="457"/>
      <c r="BX42" s="457"/>
      <c r="BY42" s="457"/>
      <c r="BZ42" s="457"/>
      <c r="CA42" s="457"/>
      <c r="CB42" s="457"/>
      <c r="CC42" s="457"/>
      <c r="CD42" s="457"/>
      <c r="CE42" s="457"/>
      <c r="CF42" s="457"/>
    </row>
    <row r="44" spans="1:84" x14ac:dyDescent="0.2">
      <c r="B44" s="846" t="s">
        <v>65</v>
      </c>
      <c r="C44" s="846"/>
      <c r="D44" s="846"/>
      <c r="E44" s="846"/>
      <c r="F44" s="846"/>
      <c r="G44" s="846"/>
    </row>
    <row r="45" spans="1:84" ht="48.75" customHeight="1" x14ac:dyDescent="0.2">
      <c r="B45" s="843"/>
      <c r="C45" s="844"/>
      <c r="D45" s="844"/>
      <c r="E45" s="844"/>
      <c r="F45" s="844"/>
      <c r="G45" s="845"/>
    </row>
    <row r="47" spans="1:84" ht="33" customHeight="1" x14ac:dyDescent="0.25">
      <c r="A47" s="839" t="s">
        <v>677</v>
      </c>
      <c r="B47" s="839"/>
      <c r="C47" s="839"/>
      <c r="D47" s="839"/>
      <c r="E47" s="839"/>
      <c r="F47" s="839"/>
      <c r="G47" s="839"/>
      <c r="H47" s="839"/>
    </row>
    <row r="49" spans="1:10" ht="31.5" customHeight="1" x14ac:dyDescent="0.2">
      <c r="A49" s="582" t="s">
        <v>638</v>
      </c>
      <c r="B49" s="583"/>
      <c r="C49" s="583"/>
      <c r="D49" s="583"/>
      <c r="E49" s="583"/>
      <c r="F49" s="583"/>
      <c r="G49" s="583"/>
      <c r="H49" s="583"/>
    </row>
    <row r="51" spans="1:10" ht="31.5" customHeight="1" x14ac:dyDescent="0.2">
      <c r="A51" s="837" t="s">
        <v>639</v>
      </c>
      <c r="B51" s="838"/>
      <c r="C51" s="838"/>
      <c r="D51" s="838"/>
      <c r="E51" s="838"/>
      <c r="F51" s="838"/>
      <c r="G51" s="838"/>
      <c r="H51" s="838"/>
    </row>
    <row r="53" spans="1:10" ht="31.5" customHeight="1" x14ac:dyDescent="0.2">
      <c r="A53" s="824" t="s">
        <v>640</v>
      </c>
      <c r="B53" s="824"/>
      <c r="C53" s="824"/>
      <c r="D53" s="824"/>
      <c r="E53" s="824"/>
      <c r="F53" s="824"/>
      <c r="G53" s="828"/>
      <c r="H53" s="829"/>
    </row>
    <row r="54" spans="1:10" x14ac:dyDescent="0.2">
      <c r="A54" s="328"/>
      <c r="B54" s="328"/>
      <c r="C54" s="328"/>
      <c r="D54" s="328"/>
      <c r="E54" s="328"/>
      <c r="F54" s="329"/>
      <c r="G54" s="328"/>
      <c r="H54" s="328"/>
    </row>
    <row r="55" spans="1:10" ht="38.25" customHeight="1" x14ac:dyDescent="0.2">
      <c r="A55" s="824" t="s">
        <v>641</v>
      </c>
      <c r="B55" s="824"/>
      <c r="C55" s="824"/>
      <c r="D55" s="824"/>
      <c r="E55" s="824"/>
      <c r="F55" s="824"/>
      <c r="G55" s="828"/>
      <c r="H55" s="829"/>
    </row>
    <row r="56" spans="1:10" ht="5.25" customHeight="1" x14ac:dyDescent="0.2">
      <c r="A56" s="328"/>
      <c r="B56" s="328"/>
      <c r="C56" s="328"/>
      <c r="D56" s="328"/>
      <c r="E56" s="328"/>
      <c r="F56" s="329"/>
      <c r="G56" s="328"/>
      <c r="H56" s="328"/>
    </row>
    <row r="57" spans="1:10" ht="23.25" customHeight="1" x14ac:dyDescent="0.2">
      <c r="A57" s="836" t="s">
        <v>690</v>
      </c>
      <c r="B57" s="836"/>
      <c r="C57" s="836"/>
      <c r="D57" s="836"/>
      <c r="E57" s="836"/>
      <c r="F57" s="836"/>
      <c r="G57" s="836"/>
      <c r="H57" s="836"/>
    </row>
    <row r="58" spans="1:10" ht="5.25" customHeight="1" x14ac:dyDescent="0.2">
      <c r="A58" s="328"/>
      <c r="B58" s="328"/>
      <c r="C58" s="328"/>
      <c r="D58" s="328"/>
      <c r="E58" s="328"/>
      <c r="F58" s="329"/>
      <c r="G58" s="328"/>
      <c r="H58" s="328"/>
    </row>
    <row r="59" spans="1:10" ht="30.75" customHeight="1" x14ac:dyDescent="0.2">
      <c r="A59" s="824" t="s">
        <v>642</v>
      </c>
      <c r="B59" s="824"/>
      <c r="C59" s="824"/>
      <c r="D59" s="824"/>
      <c r="E59" s="824"/>
      <c r="F59" s="824"/>
      <c r="G59" s="824"/>
      <c r="H59" s="824"/>
    </row>
    <row r="60" spans="1:10" x14ac:dyDescent="0.2">
      <c r="A60"/>
      <c r="B60"/>
      <c r="C60"/>
      <c r="D60"/>
      <c r="E60"/>
      <c r="F60"/>
      <c r="G60"/>
      <c r="H60"/>
    </row>
    <row r="61" spans="1:10" ht="21" customHeight="1" x14ac:dyDescent="0.25">
      <c r="B61" s="417"/>
      <c r="C61" s="417"/>
      <c r="D61" s="417"/>
      <c r="E61" s="417"/>
      <c r="F61" s="847" t="s">
        <v>615</v>
      </c>
      <c r="G61" s="847"/>
      <c r="H61" s="331"/>
    </row>
    <row r="62" spans="1:10" ht="42" customHeight="1" x14ac:dyDescent="0.25">
      <c r="B62" s="840" t="s">
        <v>616</v>
      </c>
      <c r="C62" s="841"/>
      <c r="D62" s="842"/>
      <c r="E62" s="418" t="s">
        <v>617</v>
      </c>
      <c r="F62" s="391" t="s">
        <v>292</v>
      </c>
      <c r="G62" s="391" t="s">
        <v>47</v>
      </c>
      <c r="H62" s="331"/>
    </row>
    <row r="63" spans="1:10" ht="26.25" customHeight="1" x14ac:dyDescent="0.2">
      <c r="B63" s="452"/>
      <c r="C63" s="332"/>
      <c r="D63" s="333"/>
      <c r="E63" s="334"/>
      <c r="F63" s="455"/>
      <c r="G63" s="455" t="s">
        <v>734</v>
      </c>
      <c r="H63" s="335"/>
      <c r="J63" s="495"/>
    </row>
    <row r="64" spans="1:10" ht="26.25" customHeight="1" x14ac:dyDescent="0.2">
      <c r="B64" s="453"/>
      <c r="C64" s="336"/>
      <c r="D64" s="337"/>
      <c r="E64" s="334"/>
      <c r="F64" s="455"/>
      <c r="G64" s="455"/>
      <c r="H64" s="335"/>
      <c r="J64" s="495"/>
    </row>
    <row r="65" spans="1:10" ht="26.25" customHeight="1" x14ac:dyDescent="0.2">
      <c r="B65" s="453"/>
      <c r="C65" s="336"/>
      <c r="D65" s="337"/>
      <c r="E65" s="334"/>
      <c r="F65" s="455"/>
      <c r="G65" s="455"/>
      <c r="H65" s="335"/>
      <c r="J65" s="495"/>
    </row>
    <row r="66" spans="1:10" ht="26.25" customHeight="1" x14ac:dyDescent="0.2">
      <c r="B66" s="454"/>
      <c r="C66" s="338"/>
      <c r="D66" s="339"/>
      <c r="E66" s="334"/>
      <c r="F66" s="455"/>
      <c r="G66" s="455"/>
      <c r="H66" s="335"/>
      <c r="J66" s="495"/>
    </row>
    <row r="67" spans="1:10" x14ac:dyDescent="0.2">
      <c r="A67" s="328"/>
      <c r="B67" s="328"/>
      <c r="C67" s="328"/>
      <c r="D67" s="340" t="s">
        <v>618</v>
      </c>
      <c r="E67" s="328"/>
      <c r="F67" s="328"/>
      <c r="H67" s="329"/>
    </row>
    <row r="68" spans="1:10" ht="6" customHeight="1" x14ac:dyDescent="0.2">
      <c r="A68" s="328"/>
      <c r="B68" s="328"/>
      <c r="C68" s="328"/>
      <c r="D68" s="328"/>
      <c r="E68" s="328"/>
      <c r="F68" s="329"/>
      <c r="G68" s="328"/>
      <c r="H68" s="328"/>
    </row>
    <row r="69" spans="1:10" ht="30.75" customHeight="1" x14ac:dyDescent="0.2">
      <c r="A69" s="824" t="s">
        <v>643</v>
      </c>
      <c r="B69" s="824"/>
      <c r="C69" s="824"/>
      <c r="D69" s="824"/>
      <c r="E69" s="824"/>
      <c r="F69" s="824"/>
      <c r="G69" s="824"/>
      <c r="H69" s="824"/>
    </row>
    <row r="70" spans="1:10" x14ac:dyDescent="0.2">
      <c r="A70" s="330"/>
      <c r="B70" s="330"/>
      <c r="C70" s="330"/>
      <c r="D70" s="330"/>
      <c r="E70" s="330"/>
      <c r="F70" s="341"/>
      <c r="G70" s="330"/>
      <c r="H70" s="330"/>
    </row>
    <row r="71" spans="1:10" ht="90" customHeight="1" x14ac:dyDescent="0.2">
      <c r="A71" s="821"/>
      <c r="B71" s="822"/>
      <c r="C71" s="822"/>
      <c r="D71" s="822"/>
      <c r="E71" s="822"/>
      <c r="F71" s="822"/>
      <c r="G71" s="822"/>
      <c r="H71" s="823"/>
    </row>
    <row r="72" spans="1:10" ht="6" customHeight="1" x14ac:dyDescent="0.2">
      <c r="A72" s="330"/>
      <c r="B72" s="330"/>
      <c r="C72" s="330"/>
      <c r="D72" s="330"/>
      <c r="E72" s="330"/>
      <c r="F72" s="341"/>
      <c r="G72" s="330"/>
      <c r="H72" s="330"/>
    </row>
    <row r="73" spans="1:10" ht="30.75" customHeight="1" x14ac:dyDescent="0.2">
      <c r="A73" s="824" t="s">
        <v>644</v>
      </c>
      <c r="B73" s="824"/>
      <c r="C73" s="824"/>
      <c r="D73" s="824"/>
      <c r="E73" s="824"/>
      <c r="F73" s="824"/>
      <c r="G73" s="824"/>
      <c r="H73" s="824"/>
    </row>
    <row r="74" spans="1:10" ht="6" customHeight="1" x14ac:dyDescent="0.2">
      <c r="A74" s="330"/>
      <c r="B74" s="330"/>
      <c r="C74" s="330"/>
      <c r="D74" s="330"/>
      <c r="E74" s="330"/>
      <c r="F74" s="341"/>
      <c r="G74" s="330"/>
      <c r="H74" s="330"/>
    </row>
    <row r="75" spans="1:10" ht="90" customHeight="1" x14ac:dyDescent="0.2">
      <c r="A75" s="825"/>
      <c r="B75" s="825"/>
      <c r="C75" s="825"/>
      <c r="D75" s="825"/>
      <c r="E75" s="825"/>
      <c r="F75" s="825"/>
      <c r="G75" s="825"/>
      <c r="H75" s="825"/>
    </row>
    <row r="76" spans="1:10" x14ac:dyDescent="0.2">
      <c r="A76" s="330"/>
      <c r="B76" s="330"/>
      <c r="C76" s="330"/>
      <c r="D76" s="330"/>
      <c r="E76" s="330"/>
      <c r="F76" s="341"/>
      <c r="G76" s="330"/>
      <c r="H76" s="330"/>
    </row>
    <row r="77" spans="1:10" ht="30.75" customHeight="1" x14ac:dyDescent="0.2">
      <c r="A77" s="824" t="s">
        <v>645</v>
      </c>
      <c r="B77" s="824"/>
      <c r="C77" s="824"/>
      <c r="D77" s="824"/>
      <c r="E77" s="824"/>
      <c r="F77" s="824"/>
      <c r="G77" s="824"/>
      <c r="H77" s="824"/>
    </row>
    <row r="78" spans="1:10" ht="6" customHeight="1" x14ac:dyDescent="0.2">
      <c r="A78" s="342"/>
      <c r="B78" s="342"/>
      <c r="C78" s="342"/>
      <c r="D78" s="342"/>
      <c r="E78" s="342"/>
      <c r="F78" s="342"/>
      <c r="G78" s="342"/>
      <c r="H78" s="342"/>
    </row>
    <row r="79" spans="1:10" ht="21" customHeight="1" x14ac:dyDescent="0.2">
      <c r="A79" s="342"/>
      <c r="B79" s="831" t="s">
        <v>292</v>
      </c>
      <c r="C79" s="831"/>
      <c r="D79" s="831"/>
      <c r="E79" s="831" t="s">
        <v>47</v>
      </c>
      <c r="F79" s="831"/>
      <c r="G79" s="831"/>
    </row>
    <row r="80" spans="1:10" ht="27" customHeight="1" x14ac:dyDescent="0.2">
      <c r="A80" s="342"/>
      <c r="B80" s="830"/>
      <c r="C80" s="830"/>
      <c r="D80" s="830"/>
      <c r="E80" s="830"/>
      <c r="F80" s="830"/>
      <c r="G80" s="830"/>
    </row>
    <row r="81" spans="1:17" ht="6" customHeight="1" x14ac:dyDescent="0.2">
      <c r="A81" s="342"/>
      <c r="B81" s="342"/>
      <c r="C81" s="342"/>
      <c r="D81" s="342"/>
      <c r="E81" s="343"/>
      <c r="F81" s="343"/>
      <c r="G81" s="343"/>
      <c r="H81" s="343"/>
    </row>
    <row r="82" spans="1:17" x14ac:dyDescent="0.2">
      <c r="A82" s="377" t="s">
        <v>65</v>
      </c>
      <c r="B82" s="417"/>
      <c r="C82" s="330"/>
      <c r="D82" s="330"/>
      <c r="E82" s="330"/>
      <c r="F82" s="330"/>
      <c r="G82" s="330"/>
      <c r="H82" s="330"/>
    </row>
    <row r="83" spans="1:17" ht="90" customHeight="1" x14ac:dyDescent="0.2">
      <c r="A83" s="821"/>
      <c r="B83" s="822"/>
      <c r="C83" s="822"/>
      <c r="D83" s="822"/>
      <c r="E83" s="822"/>
      <c r="F83" s="822"/>
      <c r="G83" s="822"/>
      <c r="H83" s="823"/>
    </row>
    <row r="84" spans="1:17" ht="6.75" customHeight="1" x14ac:dyDescent="0.2"/>
    <row r="85" spans="1:17" ht="26.25" customHeight="1" x14ac:dyDescent="0.2">
      <c r="A85" s="827" t="s">
        <v>676</v>
      </c>
      <c r="B85" s="827"/>
      <c r="C85" s="827"/>
      <c r="D85" s="827"/>
      <c r="E85" s="827"/>
      <c r="F85" s="827"/>
      <c r="G85" s="827"/>
      <c r="H85" s="827"/>
      <c r="I85" s="472"/>
      <c r="J85" s="472"/>
      <c r="K85" s="473"/>
      <c r="L85" s="473"/>
      <c r="M85" s="366"/>
      <c r="N85" s="366"/>
      <c r="O85" s="366"/>
      <c r="P85" s="366"/>
    </row>
    <row r="86" spans="1:17" ht="6.75" customHeight="1" x14ac:dyDescent="0.2">
      <c r="A86" s="328"/>
      <c r="B86" s="328"/>
      <c r="C86" s="328"/>
      <c r="D86" s="328"/>
      <c r="E86" s="328"/>
      <c r="F86" s="329"/>
      <c r="G86" s="328"/>
      <c r="H86" s="328"/>
      <c r="I86" s="474"/>
      <c r="J86" s="474"/>
      <c r="K86" s="474"/>
      <c r="L86" s="474"/>
      <c r="M86" s="328"/>
      <c r="N86" s="328"/>
      <c r="O86" s="328"/>
      <c r="P86" s="328"/>
    </row>
    <row r="87" spans="1:17" ht="45" customHeight="1" x14ac:dyDescent="0.2">
      <c r="A87" s="824" t="s">
        <v>651</v>
      </c>
      <c r="B87" s="824"/>
      <c r="C87" s="824"/>
      <c r="D87" s="824"/>
      <c r="E87" s="824"/>
      <c r="F87" s="824"/>
      <c r="G87" s="828"/>
      <c r="H87" s="829"/>
      <c r="I87" s="475"/>
      <c r="J87" s="475"/>
      <c r="K87" s="475"/>
      <c r="L87" s="475"/>
      <c r="M87" s="367"/>
      <c r="N87" s="367"/>
      <c r="O87" s="368"/>
      <c r="P87" s="462"/>
    </row>
    <row r="88" spans="1:17" ht="6.75" customHeight="1" x14ac:dyDescent="0.25">
      <c r="A88" s="328"/>
      <c r="B88" s="362"/>
      <c r="C88" s="362"/>
      <c r="D88" s="363"/>
      <c r="E88" s="363"/>
      <c r="F88" s="365"/>
      <c r="G88" s="365"/>
      <c r="H88" s="365"/>
      <c r="I88" s="476"/>
      <c r="J88" s="476"/>
      <c r="K88" s="476"/>
      <c r="L88" s="476"/>
      <c r="M88" s="363"/>
      <c r="N88" s="363"/>
      <c r="O88" s="363"/>
      <c r="P88" s="363"/>
    </row>
    <row r="89" spans="1:17" ht="27" customHeight="1" x14ac:dyDescent="0.2">
      <c r="A89" s="824" t="s">
        <v>652</v>
      </c>
      <c r="B89" s="824"/>
      <c r="C89" s="824"/>
      <c r="D89" s="824"/>
      <c r="E89" s="824"/>
      <c r="F89" s="824"/>
      <c r="G89" s="824"/>
      <c r="H89" s="824"/>
      <c r="I89" s="477"/>
      <c r="J89" s="477"/>
      <c r="K89" s="478"/>
      <c r="L89" s="478"/>
      <c r="M89" s="369"/>
      <c r="N89" s="369"/>
      <c r="O89" s="369"/>
      <c r="P89" s="369"/>
      <c r="Q89" s="461"/>
    </row>
    <row r="90" spans="1:17" ht="6" customHeight="1" x14ac:dyDescent="0.2">
      <c r="A90" s="328"/>
      <c r="B90" s="328"/>
      <c r="C90" s="328"/>
      <c r="D90" s="328"/>
      <c r="E90" s="328"/>
      <c r="F90" s="329"/>
      <c r="G90" s="329"/>
      <c r="H90" s="329"/>
      <c r="I90" s="474"/>
      <c r="J90" s="474"/>
      <c r="K90" s="474"/>
      <c r="L90" s="474"/>
      <c r="M90" s="328"/>
      <c r="N90" s="328"/>
      <c r="O90" s="328"/>
      <c r="P90" s="328"/>
    </row>
    <row r="91" spans="1:17" ht="35.25" customHeight="1" x14ac:dyDescent="0.2">
      <c r="A91" s="833" t="s">
        <v>646</v>
      </c>
      <c r="B91" s="833"/>
      <c r="C91" s="833"/>
      <c r="D91" s="833"/>
      <c r="E91" s="370" t="s">
        <v>656</v>
      </c>
      <c r="F91" s="833" t="s">
        <v>647</v>
      </c>
      <c r="G91" s="833"/>
      <c r="H91" s="833"/>
      <c r="I91" s="479"/>
      <c r="J91" s="479"/>
      <c r="K91" s="463"/>
      <c r="L91" s="480"/>
      <c r="M91" s="464"/>
      <c r="N91" s="464"/>
      <c r="O91" s="464"/>
      <c r="P91" s="328"/>
    </row>
    <row r="92" spans="1:17" ht="25.5" customHeight="1" x14ac:dyDescent="0.2">
      <c r="A92" s="826"/>
      <c r="B92" s="826"/>
      <c r="C92" s="826"/>
      <c r="D92" s="826"/>
      <c r="E92" s="371"/>
      <c r="F92" s="832"/>
      <c r="G92" s="832"/>
      <c r="H92" s="832"/>
      <c r="I92" s="481"/>
      <c r="J92" s="481"/>
      <c r="K92" s="482"/>
      <c r="L92" s="482"/>
      <c r="M92" s="465"/>
      <c r="N92" s="465"/>
      <c r="O92" s="465"/>
      <c r="P92" s="328"/>
    </row>
    <row r="93" spans="1:17" ht="25.5" customHeight="1" x14ac:dyDescent="0.2">
      <c r="A93" s="826"/>
      <c r="B93" s="826"/>
      <c r="C93" s="826"/>
      <c r="D93" s="826"/>
      <c r="E93" s="371"/>
      <c r="F93" s="832"/>
      <c r="G93" s="832"/>
      <c r="H93" s="832"/>
      <c r="I93" s="481"/>
      <c r="J93" s="481"/>
      <c r="K93" s="482"/>
      <c r="L93" s="482"/>
      <c r="M93" s="465"/>
      <c r="N93" s="465"/>
      <c r="O93" s="465"/>
      <c r="P93" s="328"/>
    </row>
    <row r="94" spans="1:17" ht="25.5" customHeight="1" x14ac:dyDescent="0.2">
      <c r="A94" s="826"/>
      <c r="B94" s="826"/>
      <c r="C94" s="826"/>
      <c r="D94" s="826"/>
      <c r="E94" s="371"/>
      <c r="F94" s="832"/>
      <c r="G94" s="832"/>
      <c r="H94" s="832"/>
      <c r="I94" s="481"/>
      <c r="J94" s="481"/>
      <c r="K94" s="482"/>
      <c r="L94" s="482"/>
      <c r="M94" s="465"/>
      <c r="N94" s="465"/>
      <c r="O94" s="465"/>
      <c r="P94" s="328"/>
    </row>
    <row r="95" spans="1:17" ht="25.5" customHeight="1" x14ac:dyDescent="0.2">
      <c r="A95" s="826"/>
      <c r="B95" s="826"/>
      <c r="C95" s="826"/>
      <c r="D95" s="826"/>
      <c r="E95" s="371"/>
      <c r="F95" s="832"/>
      <c r="G95" s="832"/>
      <c r="H95" s="832"/>
      <c r="I95" s="481"/>
      <c r="J95" s="481"/>
      <c r="K95" s="482"/>
      <c r="L95" s="482"/>
      <c r="M95" s="465"/>
      <c r="N95" s="465"/>
      <c r="O95" s="465"/>
      <c r="P95" s="328"/>
    </row>
    <row r="96" spans="1:17" ht="25.5" customHeight="1" x14ac:dyDescent="0.2">
      <c r="A96" s="826"/>
      <c r="B96" s="826"/>
      <c r="C96" s="826"/>
      <c r="D96" s="826"/>
      <c r="E96" s="371"/>
      <c r="F96" s="832"/>
      <c r="G96" s="832"/>
      <c r="H96" s="832"/>
      <c r="I96" s="481"/>
      <c r="J96" s="481"/>
      <c r="K96" s="482"/>
      <c r="L96" s="482"/>
      <c r="M96" s="465"/>
      <c r="N96" s="465"/>
      <c r="O96" s="465"/>
      <c r="P96" s="328"/>
    </row>
    <row r="97" spans="1:17" ht="25.5" customHeight="1" x14ac:dyDescent="0.2">
      <c r="A97" s="826"/>
      <c r="B97" s="826"/>
      <c r="C97" s="826"/>
      <c r="D97" s="826"/>
      <c r="E97" s="371"/>
      <c r="F97" s="832"/>
      <c r="G97" s="832"/>
      <c r="H97" s="832"/>
      <c r="I97" s="481"/>
      <c r="J97" s="481"/>
      <c r="K97" s="482"/>
      <c r="L97" s="482"/>
      <c r="M97" s="465"/>
      <c r="N97" s="465"/>
      <c r="O97" s="465"/>
      <c r="P97" s="328"/>
    </row>
    <row r="98" spans="1:17" ht="6" customHeight="1" x14ac:dyDescent="0.2">
      <c r="A98" s="328"/>
      <c r="B98" s="328"/>
      <c r="C98" s="328"/>
      <c r="D98" s="328"/>
      <c r="E98" s="328"/>
      <c r="F98" s="329"/>
      <c r="G98" s="329"/>
      <c r="H98" s="329"/>
      <c r="I98" s="474"/>
      <c r="J98" s="474"/>
      <c r="K98" s="483"/>
      <c r="L98" s="483"/>
      <c r="M98" s="372"/>
      <c r="N98" s="372"/>
      <c r="O98" s="372"/>
      <c r="P98" s="372"/>
      <c r="Q98" s="461"/>
    </row>
    <row r="99" spans="1:17" ht="27" customHeight="1" x14ac:dyDescent="0.2">
      <c r="A99" s="824" t="s">
        <v>653</v>
      </c>
      <c r="B99" s="824"/>
      <c r="C99" s="824"/>
      <c r="D99" s="824"/>
      <c r="E99" s="824"/>
      <c r="F99" s="824"/>
      <c r="G99" s="824"/>
      <c r="H99" s="824"/>
      <c r="I99" s="477"/>
      <c r="J99" s="477"/>
      <c r="K99" s="478"/>
      <c r="L99" s="478"/>
      <c r="M99" s="369"/>
      <c r="N99" s="369"/>
      <c r="O99" s="369"/>
      <c r="P99" s="369"/>
      <c r="Q99" s="461"/>
    </row>
    <row r="100" spans="1:17" ht="6.75" customHeight="1" x14ac:dyDescent="0.2">
      <c r="A100" s="361"/>
      <c r="B100" s="361"/>
      <c r="C100" s="361"/>
      <c r="D100" s="361"/>
      <c r="E100" s="361"/>
      <c r="F100" s="361"/>
      <c r="G100" s="361"/>
      <c r="H100" s="361"/>
      <c r="I100" s="484"/>
      <c r="J100" s="484"/>
      <c r="K100" s="484"/>
      <c r="L100" s="484"/>
      <c r="M100" s="361"/>
      <c r="N100" s="361"/>
      <c r="O100" s="361"/>
      <c r="P100" s="361"/>
      <c r="Q100" s="461"/>
    </row>
    <row r="101" spans="1:17" ht="21.75" customHeight="1" x14ac:dyDescent="0.2">
      <c r="A101" s="361"/>
      <c r="B101" s="834" t="s">
        <v>292</v>
      </c>
      <c r="C101" s="834"/>
      <c r="D101" s="834"/>
      <c r="E101" s="834" t="s">
        <v>47</v>
      </c>
      <c r="F101" s="834"/>
      <c r="G101" s="834"/>
      <c r="K101" s="484"/>
      <c r="L101" s="484"/>
      <c r="M101" s="361"/>
      <c r="N101" s="361"/>
      <c r="O101" s="361"/>
      <c r="P101" s="361"/>
      <c r="Q101" s="461"/>
    </row>
    <row r="102" spans="1:17" ht="27.75" customHeight="1" x14ac:dyDescent="0.2">
      <c r="A102" s="361"/>
      <c r="B102" s="860"/>
      <c r="C102" s="860"/>
      <c r="D102" s="860"/>
      <c r="E102" s="860"/>
      <c r="F102" s="860"/>
      <c r="G102" s="860"/>
      <c r="K102" s="484"/>
      <c r="L102" s="484"/>
      <c r="M102" s="361"/>
      <c r="N102" s="361"/>
      <c r="O102" s="361"/>
      <c r="P102" s="361"/>
    </row>
    <row r="103" spans="1:17" ht="6.75" customHeight="1" x14ac:dyDescent="0.2">
      <c r="A103" s="361"/>
      <c r="B103" s="361"/>
      <c r="C103" s="361"/>
      <c r="D103" s="361"/>
      <c r="E103" s="364"/>
      <c r="F103" s="364"/>
      <c r="G103" s="364"/>
      <c r="H103" s="364"/>
      <c r="I103" s="485"/>
      <c r="J103" s="485"/>
      <c r="K103" s="486"/>
      <c r="L103" s="486"/>
      <c r="M103" s="373"/>
      <c r="N103" s="373"/>
      <c r="O103" s="373"/>
      <c r="P103" s="373"/>
      <c r="Q103" s="462"/>
    </row>
    <row r="104" spans="1:17" x14ac:dyDescent="0.2">
      <c r="A104" s="377" t="s">
        <v>65</v>
      </c>
      <c r="B104" s="328"/>
      <c r="C104" s="328"/>
      <c r="D104" s="328"/>
      <c r="E104" s="328"/>
      <c r="F104" s="328"/>
      <c r="G104" s="328"/>
      <c r="H104" s="328"/>
      <c r="I104" s="474"/>
      <c r="J104" s="474"/>
      <c r="K104" s="487"/>
      <c r="L104" s="487"/>
      <c r="M104" s="374"/>
      <c r="N104" s="374"/>
      <c r="O104" s="374"/>
      <c r="P104" s="374"/>
      <c r="Q104" s="462"/>
    </row>
    <row r="105" spans="1:17" ht="71.25" customHeight="1" x14ac:dyDescent="0.2">
      <c r="A105" s="864"/>
      <c r="B105" s="865"/>
      <c r="C105" s="865"/>
      <c r="D105" s="865"/>
      <c r="E105" s="865"/>
      <c r="F105" s="865"/>
      <c r="G105" s="865"/>
      <c r="H105" s="866"/>
      <c r="I105" s="488"/>
      <c r="J105" s="488"/>
      <c r="K105" s="489"/>
      <c r="L105" s="489"/>
      <c r="M105" s="466"/>
      <c r="N105" s="466"/>
      <c r="O105" s="466"/>
      <c r="P105" s="466"/>
      <c r="Q105" s="462"/>
    </row>
    <row r="106" spans="1:17" ht="6" customHeight="1" x14ac:dyDescent="0.2">
      <c r="A106" s="328"/>
      <c r="B106" s="328"/>
      <c r="C106" s="328"/>
      <c r="D106" s="328"/>
      <c r="E106" s="328"/>
      <c r="F106" s="329"/>
      <c r="G106" s="329"/>
      <c r="H106" s="329"/>
      <c r="I106" s="474"/>
      <c r="J106" s="474"/>
      <c r="K106" s="483"/>
      <c r="L106" s="483"/>
      <c r="M106" s="372"/>
      <c r="N106" s="372"/>
      <c r="O106" s="372"/>
      <c r="P106" s="372"/>
    </row>
    <row r="107" spans="1:17" ht="26.25" customHeight="1" x14ac:dyDescent="0.2">
      <c r="A107" s="827" t="s">
        <v>675</v>
      </c>
      <c r="B107" s="827"/>
      <c r="C107" s="827"/>
      <c r="D107" s="827"/>
      <c r="E107" s="827"/>
      <c r="F107" s="827"/>
      <c r="G107" s="827"/>
      <c r="H107" s="827"/>
      <c r="I107" s="472"/>
      <c r="J107" s="472"/>
      <c r="K107" s="473"/>
      <c r="L107" s="473"/>
      <c r="M107" s="366"/>
      <c r="N107" s="366"/>
      <c r="O107" s="366"/>
      <c r="P107" s="366"/>
    </row>
    <row r="108" spans="1:17" ht="6" customHeight="1" x14ac:dyDescent="0.2">
      <c r="A108" s="328"/>
      <c r="B108" s="328"/>
      <c r="C108" s="328"/>
      <c r="D108" s="328"/>
      <c r="E108" s="328"/>
      <c r="F108" s="329"/>
      <c r="G108" s="328"/>
      <c r="H108" s="328"/>
      <c r="I108" s="474"/>
      <c r="J108" s="474"/>
      <c r="K108" s="474"/>
      <c r="L108" s="474"/>
      <c r="M108" s="328"/>
      <c r="N108" s="328"/>
      <c r="O108" s="374"/>
      <c r="P108" s="374"/>
    </row>
    <row r="109" spans="1:17" ht="29.25" customHeight="1" x14ac:dyDescent="0.2">
      <c r="A109" s="824" t="s">
        <v>654</v>
      </c>
      <c r="B109" s="824"/>
      <c r="C109" s="824"/>
      <c r="D109" s="824"/>
      <c r="E109" s="824"/>
      <c r="F109" s="824"/>
      <c r="G109" s="848"/>
      <c r="H109" s="848"/>
      <c r="I109" s="490"/>
      <c r="J109" s="490"/>
      <c r="K109" s="475"/>
      <c r="L109" s="475"/>
      <c r="M109" s="367"/>
      <c r="N109" s="367"/>
      <c r="O109" s="368"/>
      <c r="P109" s="467"/>
    </row>
    <row r="110" spans="1:17" ht="6" customHeight="1" x14ac:dyDescent="0.25">
      <c r="A110" s="328"/>
      <c r="B110" s="362"/>
      <c r="C110" s="362"/>
      <c r="D110" s="363"/>
      <c r="E110" s="363"/>
      <c r="F110" s="365"/>
      <c r="G110" s="365"/>
      <c r="H110" s="365"/>
      <c r="I110" s="476"/>
      <c r="J110" s="476"/>
      <c r="K110" s="491"/>
      <c r="L110" s="491"/>
      <c r="M110" s="375"/>
      <c r="N110" s="375"/>
      <c r="O110" s="375"/>
      <c r="P110" s="375"/>
    </row>
    <row r="111" spans="1:17" ht="27" customHeight="1" x14ac:dyDescent="0.2">
      <c r="A111" s="824" t="s">
        <v>657</v>
      </c>
      <c r="B111" s="824"/>
      <c r="C111" s="824"/>
      <c r="D111" s="824"/>
      <c r="E111" s="824"/>
      <c r="F111" s="824"/>
      <c r="G111" s="824"/>
      <c r="H111" s="824"/>
      <c r="I111" s="490"/>
      <c r="J111" s="490"/>
      <c r="K111" s="475"/>
      <c r="L111" s="475"/>
      <c r="M111" s="367"/>
      <c r="N111" s="367"/>
      <c r="O111" s="367"/>
      <c r="P111" s="367"/>
    </row>
    <row r="112" spans="1:17" ht="6" customHeight="1" x14ac:dyDescent="0.2">
      <c r="A112" s="328"/>
      <c r="B112" s="328"/>
      <c r="C112" s="328"/>
      <c r="D112" s="328"/>
      <c r="E112" s="328"/>
      <c r="F112" s="329"/>
      <c r="G112" s="329"/>
      <c r="H112" s="329"/>
      <c r="I112" s="474"/>
      <c r="J112" s="474"/>
      <c r="K112" s="483"/>
      <c r="L112" s="483"/>
      <c r="M112" s="372"/>
      <c r="N112" s="372"/>
      <c r="O112" s="372"/>
      <c r="P112" s="372"/>
    </row>
    <row r="113" spans="1:17" ht="41.25" customHeight="1" x14ac:dyDescent="0.25">
      <c r="A113" s="833" t="s">
        <v>648</v>
      </c>
      <c r="B113" s="833"/>
      <c r="C113" s="833"/>
      <c r="D113" s="370" t="s">
        <v>655</v>
      </c>
      <c r="E113" s="833" t="s">
        <v>649</v>
      </c>
      <c r="F113" s="833"/>
      <c r="G113" s="833" t="s">
        <v>650</v>
      </c>
      <c r="H113" s="833"/>
      <c r="I113" s="492"/>
      <c r="J113" s="492"/>
      <c r="K113" s="493"/>
      <c r="L113" s="493"/>
      <c r="M113" s="467"/>
      <c r="N113" s="468"/>
      <c r="O113" s="468"/>
      <c r="P113" s="468"/>
    </row>
    <row r="114" spans="1:17" ht="27.75" customHeight="1" x14ac:dyDescent="0.2">
      <c r="A114" s="826"/>
      <c r="B114" s="826"/>
      <c r="C114" s="826"/>
      <c r="D114" s="376"/>
      <c r="E114" s="826"/>
      <c r="F114" s="826"/>
      <c r="G114" s="826"/>
      <c r="H114" s="826"/>
      <c r="I114" s="481"/>
      <c r="J114" s="481"/>
      <c r="K114" s="482"/>
      <c r="L114" s="482"/>
      <c r="M114" s="469"/>
      <c r="N114" s="469"/>
      <c r="O114" s="469"/>
      <c r="P114" s="469"/>
    </row>
    <row r="115" spans="1:17" ht="27.75" customHeight="1" x14ac:dyDescent="0.2">
      <c r="A115" s="826"/>
      <c r="B115" s="826"/>
      <c r="C115" s="826"/>
      <c r="D115" s="376"/>
      <c r="E115" s="826"/>
      <c r="F115" s="826"/>
      <c r="G115" s="826"/>
      <c r="H115" s="826"/>
      <c r="I115" s="481"/>
      <c r="J115" s="481"/>
      <c r="K115" s="482"/>
      <c r="L115" s="482"/>
      <c r="M115" s="465"/>
      <c r="N115" s="465"/>
      <c r="O115" s="465"/>
      <c r="P115" s="465"/>
    </row>
    <row r="116" spans="1:17" ht="27.75" customHeight="1" x14ac:dyDescent="0.2">
      <c r="A116" s="826"/>
      <c r="B116" s="826"/>
      <c r="C116" s="826"/>
      <c r="D116" s="376"/>
      <c r="E116" s="826"/>
      <c r="F116" s="826"/>
      <c r="G116" s="826"/>
      <c r="H116" s="826"/>
      <c r="I116" s="481"/>
      <c r="J116" s="481"/>
      <c r="K116" s="482"/>
      <c r="L116" s="482"/>
      <c r="M116" s="465"/>
      <c r="N116" s="465"/>
      <c r="O116" s="465"/>
      <c r="P116" s="465"/>
    </row>
    <row r="117" spans="1:17" ht="27.75" customHeight="1" x14ac:dyDescent="0.2">
      <c r="A117" s="826"/>
      <c r="B117" s="826"/>
      <c r="C117" s="826"/>
      <c r="D117" s="376"/>
      <c r="E117" s="826"/>
      <c r="F117" s="826"/>
      <c r="G117" s="826"/>
      <c r="H117" s="826"/>
      <c r="I117" s="481"/>
      <c r="J117" s="481"/>
      <c r="K117" s="482"/>
      <c r="L117" s="482"/>
      <c r="M117" s="465"/>
      <c r="N117" s="465"/>
      <c r="O117" s="465"/>
      <c r="P117" s="465"/>
    </row>
    <row r="118" spans="1:17" ht="27.75" customHeight="1" x14ac:dyDescent="0.2">
      <c r="A118" s="826"/>
      <c r="B118" s="826"/>
      <c r="C118" s="826"/>
      <c r="D118" s="376"/>
      <c r="E118" s="826"/>
      <c r="F118" s="826"/>
      <c r="G118" s="826"/>
      <c r="H118" s="826"/>
      <c r="I118" s="481"/>
      <c r="J118" s="481"/>
      <c r="K118" s="482"/>
      <c r="L118" s="482"/>
      <c r="M118" s="465"/>
      <c r="N118" s="465"/>
      <c r="O118" s="465"/>
      <c r="P118" s="465"/>
    </row>
    <row r="119" spans="1:17" ht="27.75" customHeight="1" x14ac:dyDescent="0.2">
      <c r="A119" s="826"/>
      <c r="B119" s="826"/>
      <c r="C119" s="826"/>
      <c r="D119" s="376"/>
      <c r="E119" s="826"/>
      <c r="F119" s="826"/>
      <c r="G119" s="826"/>
      <c r="H119" s="826"/>
      <c r="I119" s="481"/>
      <c r="J119" s="481"/>
      <c r="K119" s="482"/>
      <c r="L119" s="482"/>
      <c r="M119" s="465"/>
      <c r="N119" s="465"/>
      <c r="O119" s="465"/>
      <c r="P119" s="465"/>
    </row>
    <row r="120" spans="1:17" ht="6" customHeight="1" x14ac:dyDescent="0.2">
      <c r="A120" s="328"/>
      <c r="B120" s="328"/>
      <c r="C120" s="328"/>
      <c r="D120" s="328"/>
      <c r="E120" s="328"/>
      <c r="F120" s="329"/>
      <c r="G120" s="329"/>
      <c r="H120" s="329"/>
      <c r="I120" s="474"/>
      <c r="J120" s="474"/>
      <c r="K120" s="483"/>
      <c r="L120" s="483"/>
      <c r="M120" s="372"/>
      <c r="N120" s="372"/>
      <c r="O120" s="372"/>
      <c r="P120" s="372"/>
    </row>
    <row r="121" spans="1:17" ht="27.75" customHeight="1" x14ac:dyDescent="0.2">
      <c r="A121" s="824" t="s">
        <v>658</v>
      </c>
      <c r="B121" s="824"/>
      <c r="C121" s="824"/>
      <c r="D121" s="824"/>
      <c r="E121" s="824"/>
      <c r="F121" s="824"/>
      <c r="G121" s="824"/>
      <c r="H121" s="824"/>
      <c r="I121" s="490"/>
      <c r="J121" s="490"/>
      <c r="K121" s="475"/>
      <c r="L121" s="475"/>
      <c r="M121" s="367"/>
      <c r="N121" s="367"/>
      <c r="O121" s="367"/>
      <c r="P121" s="367"/>
    </row>
    <row r="122" spans="1:17" ht="6.75" customHeight="1" x14ac:dyDescent="0.2">
      <c r="A122" s="361"/>
      <c r="B122" s="361"/>
      <c r="C122" s="361"/>
      <c r="D122" s="361"/>
      <c r="E122" s="361"/>
      <c r="F122" s="361"/>
      <c r="G122" s="361"/>
      <c r="H122" s="361"/>
      <c r="I122" s="484"/>
      <c r="J122" s="484"/>
      <c r="K122" s="484"/>
      <c r="L122" s="484"/>
      <c r="M122" s="361"/>
      <c r="N122" s="361"/>
      <c r="O122" s="361"/>
      <c r="P122" s="361"/>
    </row>
    <row r="123" spans="1:17" ht="21.75" customHeight="1" x14ac:dyDescent="0.2">
      <c r="A123" s="361"/>
      <c r="B123" s="861" t="s">
        <v>292</v>
      </c>
      <c r="C123" s="862"/>
      <c r="D123" s="863"/>
      <c r="E123" s="861" t="s">
        <v>47</v>
      </c>
      <c r="F123" s="862"/>
      <c r="G123" s="863"/>
      <c r="K123" s="486"/>
      <c r="L123" s="486"/>
      <c r="M123" s="373"/>
      <c r="N123" s="373"/>
      <c r="O123" s="373"/>
      <c r="P123" s="373"/>
      <c r="Q123" s="462"/>
    </row>
    <row r="124" spans="1:17" ht="21.75" customHeight="1" x14ac:dyDescent="0.2">
      <c r="A124" s="361"/>
      <c r="B124" s="867"/>
      <c r="C124" s="868"/>
      <c r="D124" s="869"/>
      <c r="E124" s="867"/>
      <c r="F124" s="868"/>
      <c r="G124" s="869"/>
      <c r="K124" s="486"/>
      <c r="L124" s="486"/>
      <c r="M124" s="373"/>
      <c r="N124" s="373"/>
      <c r="O124" s="373"/>
      <c r="P124" s="373"/>
      <c r="Q124" s="462"/>
    </row>
    <row r="125" spans="1:17" ht="15" x14ac:dyDescent="0.2">
      <c r="A125" s="361"/>
      <c r="B125" s="361"/>
      <c r="C125" s="361"/>
      <c r="D125" s="361"/>
      <c r="E125" s="364"/>
      <c r="F125" s="364"/>
      <c r="G125" s="364"/>
      <c r="H125" s="364"/>
      <c r="I125" s="485"/>
      <c r="J125" s="485"/>
      <c r="K125" s="486"/>
      <c r="L125" s="486"/>
      <c r="M125" s="373"/>
      <c r="N125" s="373"/>
      <c r="O125" s="373"/>
      <c r="P125" s="373"/>
      <c r="Q125" s="462"/>
    </row>
    <row r="126" spans="1:17" x14ac:dyDescent="0.2">
      <c r="A126" s="377" t="s">
        <v>65</v>
      </c>
      <c r="B126" s="328"/>
      <c r="C126" s="328"/>
      <c r="D126" s="328"/>
      <c r="E126" s="328"/>
      <c r="F126" s="328"/>
      <c r="G126" s="328"/>
      <c r="H126" s="328"/>
      <c r="I126" s="474"/>
      <c r="J126" s="474"/>
      <c r="K126" s="487"/>
      <c r="L126" s="487"/>
      <c r="M126" s="374"/>
      <c r="N126" s="374"/>
      <c r="O126" s="374"/>
      <c r="P126" s="374"/>
      <c r="Q126" s="462"/>
    </row>
    <row r="127" spans="1:17" ht="71.25" customHeight="1" x14ac:dyDescent="0.2">
      <c r="A127" s="864"/>
      <c r="B127" s="865"/>
      <c r="C127" s="865"/>
      <c r="D127" s="865"/>
      <c r="E127" s="865"/>
      <c r="F127" s="865"/>
      <c r="G127" s="865"/>
      <c r="H127" s="866"/>
      <c r="I127" s="488"/>
      <c r="J127" s="488"/>
      <c r="K127" s="494"/>
      <c r="L127" s="494"/>
      <c r="M127" s="470"/>
      <c r="N127" s="470"/>
      <c r="O127" s="470"/>
      <c r="P127" s="470"/>
      <c r="Q127" s="462"/>
    </row>
    <row r="128" spans="1:17" x14ac:dyDescent="0.2">
      <c r="K128" s="471"/>
      <c r="L128" s="471"/>
      <c r="M128" s="471"/>
      <c r="N128" s="471"/>
      <c r="O128" s="471"/>
      <c r="P128" s="462"/>
      <c r="Q128" s="462"/>
    </row>
  </sheetData>
  <sheetProtection password="DC9F" sheet="1" objects="1" scenarios="1" formatRows="0"/>
  <mergeCells count="101">
    <mergeCell ref="A127:H127"/>
    <mergeCell ref="G116:H116"/>
    <mergeCell ref="G117:H117"/>
    <mergeCell ref="G118:H118"/>
    <mergeCell ref="G119:H119"/>
    <mergeCell ref="E124:G124"/>
    <mergeCell ref="A117:C117"/>
    <mergeCell ref="A118:C118"/>
    <mergeCell ref="A119:C119"/>
    <mergeCell ref="A121:H121"/>
    <mergeCell ref="E116:F116"/>
    <mergeCell ref="A116:C116"/>
    <mergeCell ref="B124:D124"/>
    <mergeCell ref="G114:H114"/>
    <mergeCell ref="E102:G102"/>
    <mergeCell ref="B102:D102"/>
    <mergeCell ref="E123:G123"/>
    <mergeCell ref="A111:H111"/>
    <mergeCell ref="A113:C113"/>
    <mergeCell ref="G113:H113"/>
    <mergeCell ref="E113:F113"/>
    <mergeCell ref="A105:H105"/>
    <mergeCell ref="E114:F114"/>
    <mergeCell ref="E115:F115"/>
    <mergeCell ref="B123:D123"/>
    <mergeCell ref="E117:F117"/>
    <mergeCell ref="E118:F118"/>
    <mergeCell ref="E119:F119"/>
    <mergeCell ref="A94:D94"/>
    <mergeCell ref="A95:D95"/>
    <mergeCell ref="A96:D96"/>
    <mergeCell ref="A97:D97"/>
    <mergeCell ref="F96:H96"/>
    <mergeCell ref="F97:H97"/>
    <mergeCell ref="A92:D92"/>
    <mergeCell ref="A93:D93"/>
    <mergeCell ref="F95:H95"/>
    <mergeCell ref="E101:G101"/>
    <mergeCell ref="A107:H107"/>
    <mergeCell ref="A109:F109"/>
    <mergeCell ref="G109:H109"/>
    <mergeCell ref="A39:H39"/>
    <mergeCell ref="A49:H49"/>
    <mergeCell ref="A3:H3"/>
    <mergeCell ref="A5:H5"/>
    <mergeCell ref="B25:H25"/>
    <mergeCell ref="A7:H7"/>
    <mergeCell ref="A37:E37"/>
    <mergeCell ref="F37:G37"/>
    <mergeCell ref="A33:E33"/>
    <mergeCell ref="G23:H23"/>
    <mergeCell ref="B26:G26"/>
    <mergeCell ref="F35:G35"/>
    <mergeCell ref="A31:H31"/>
    <mergeCell ref="F33:G33"/>
    <mergeCell ref="A35:E35"/>
    <mergeCell ref="A13:H13"/>
    <mergeCell ref="D21:G21"/>
    <mergeCell ref="B30:G30"/>
    <mergeCell ref="A23:F23"/>
    <mergeCell ref="A29:H29"/>
    <mergeCell ref="E42:F42"/>
    <mergeCell ref="A57:H57"/>
    <mergeCell ref="A51:H51"/>
    <mergeCell ref="A53:F53"/>
    <mergeCell ref="A47:H47"/>
    <mergeCell ref="B62:D62"/>
    <mergeCell ref="G53:H53"/>
    <mergeCell ref="A55:F55"/>
    <mergeCell ref="C41:D41"/>
    <mergeCell ref="E41:F41"/>
    <mergeCell ref="C42:D42"/>
    <mergeCell ref="B45:G45"/>
    <mergeCell ref="B44:G44"/>
    <mergeCell ref="A59:H59"/>
    <mergeCell ref="F61:G61"/>
    <mergeCell ref="G55:H55"/>
    <mergeCell ref="A71:H71"/>
    <mergeCell ref="A69:H69"/>
    <mergeCell ref="A83:H83"/>
    <mergeCell ref="A73:H73"/>
    <mergeCell ref="A75:H75"/>
    <mergeCell ref="G115:H115"/>
    <mergeCell ref="A114:C114"/>
    <mergeCell ref="A115:C115"/>
    <mergeCell ref="A85:H85"/>
    <mergeCell ref="A77:H77"/>
    <mergeCell ref="A87:F87"/>
    <mergeCell ref="G87:H87"/>
    <mergeCell ref="E80:G80"/>
    <mergeCell ref="B79:D79"/>
    <mergeCell ref="E79:G79"/>
    <mergeCell ref="B80:D80"/>
    <mergeCell ref="F93:H93"/>
    <mergeCell ref="F94:H94"/>
    <mergeCell ref="A89:H89"/>
    <mergeCell ref="A91:D91"/>
    <mergeCell ref="F91:H91"/>
    <mergeCell ref="F92:H92"/>
    <mergeCell ref="B101:D101"/>
    <mergeCell ref="A99:H99"/>
  </mergeCells>
  <dataValidations count="3">
    <dataValidation type="list" allowBlank="1" showInputMessage="1" showErrorMessage="1" sqref="C42:F42 G23:H23 F33:G33 F35:G35 F37:G37">
      <formula1>"Nada Satisfeito, Pouco Satisfeito, Satisfeito, Muito Satisfeito"</formula1>
    </dataValidation>
    <dataValidation type="list" allowBlank="1" showInputMessage="1" showErrorMessage="1" sqref="G53 G55 G109 G87">
      <formula1>"Sim,Não"</formula1>
    </dataValidation>
    <dataValidation type="list" allowBlank="1" showInputMessage="1" showErrorMessage="1" sqref="E80:G80 B80 F63:H66 E102:G102 B102 B124 E124">
      <formula1>"Nada satisfeito, Pouco satisfeito, Satisfeito, Muito Satisfeito"</formula1>
    </dataValidation>
  </dataValidations>
  <hyperlinks>
    <hyperlink ref="E2" location="Início!A1" display="Início"/>
    <hyperlink ref="F2" location="'5.2 - Ações'!A1" display="Anterior"/>
    <hyperlink ref="G2" location="'7_Trabalho em Rede'!A1" display="Seguinte"/>
  </hyperlinks>
  <printOptions horizontalCentered="1"/>
  <pageMargins left="0.74803149606299213" right="0.74803149606299213" top="0.98425196850393704" bottom="0.78740157480314965" header="0.39370078740157483" footer="0.47244094488188981"/>
  <pageSetup paperSize="9" orientation="portrait" r:id="rId1"/>
  <headerFooter alignWithMargins="0">
    <oddHeader>&amp;C&amp;"Calibri,Negrito"&amp;16Relatório TEIP 2014/2015</oddHeader>
    <oddFooter>&amp;RPág.&amp;P de &amp;N da secção 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6721" r:id="rId4" name="Check Box 1">
              <controlPr locked="0" defaultSize="0" autoFill="0" autoLine="0" autoPict="0">
                <anchor moveWithCells="1">
                  <from>
                    <xdr:col>1</xdr:col>
                    <xdr:colOff>47625</xdr:colOff>
                    <xdr:row>14</xdr:row>
                    <xdr:rowOff>28575</xdr:rowOff>
                  </from>
                  <to>
                    <xdr:col>5</xdr:col>
                    <xdr:colOff>180975</xdr:colOff>
                    <xdr:row>14</xdr:row>
                    <xdr:rowOff>247650</xdr:rowOff>
                  </to>
                </anchor>
              </controlPr>
            </control>
          </mc:Choice>
        </mc:AlternateContent>
        <mc:AlternateContent xmlns:mc="http://schemas.openxmlformats.org/markup-compatibility/2006">
          <mc:Choice Requires="x14">
            <control shapeId="926722" r:id="rId5" name="Check Box 2">
              <controlPr locked="0" defaultSize="0" autoFill="0" autoLine="0" autoPict="0">
                <anchor moveWithCells="1">
                  <from>
                    <xdr:col>3</xdr:col>
                    <xdr:colOff>419100</xdr:colOff>
                    <xdr:row>15</xdr:row>
                    <xdr:rowOff>28575</xdr:rowOff>
                  </from>
                  <to>
                    <xdr:col>6</xdr:col>
                    <xdr:colOff>733425</xdr:colOff>
                    <xdr:row>15</xdr:row>
                    <xdr:rowOff>247650</xdr:rowOff>
                  </to>
                </anchor>
              </controlPr>
            </control>
          </mc:Choice>
        </mc:AlternateContent>
        <mc:AlternateContent xmlns:mc="http://schemas.openxmlformats.org/markup-compatibility/2006">
          <mc:Choice Requires="x14">
            <control shapeId="926723" r:id="rId6" name="Check Box 3">
              <controlPr locked="0" defaultSize="0" autoFill="0" autoLine="0" autoPict="0">
                <anchor moveWithCells="1">
                  <from>
                    <xdr:col>3</xdr:col>
                    <xdr:colOff>419100</xdr:colOff>
                    <xdr:row>16</xdr:row>
                    <xdr:rowOff>28575</xdr:rowOff>
                  </from>
                  <to>
                    <xdr:col>6</xdr:col>
                    <xdr:colOff>733425</xdr:colOff>
                    <xdr:row>16</xdr:row>
                    <xdr:rowOff>247650</xdr:rowOff>
                  </to>
                </anchor>
              </controlPr>
            </control>
          </mc:Choice>
        </mc:AlternateContent>
        <mc:AlternateContent xmlns:mc="http://schemas.openxmlformats.org/markup-compatibility/2006">
          <mc:Choice Requires="x14">
            <control shapeId="926724" r:id="rId7" name="Check Box 4">
              <controlPr locked="0" defaultSize="0" autoFill="0" autoLine="0" autoPict="0">
                <anchor moveWithCells="1">
                  <from>
                    <xdr:col>3</xdr:col>
                    <xdr:colOff>419100</xdr:colOff>
                    <xdr:row>17</xdr:row>
                    <xdr:rowOff>28575</xdr:rowOff>
                  </from>
                  <to>
                    <xdr:col>6</xdr:col>
                    <xdr:colOff>733425</xdr:colOff>
                    <xdr:row>17</xdr:row>
                    <xdr:rowOff>247650</xdr:rowOff>
                  </to>
                </anchor>
              </controlPr>
            </control>
          </mc:Choice>
        </mc:AlternateContent>
        <mc:AlternateContent xmlns:mc="http://schemas.openxmlformats.org/markup-compatibility/2006">
          <mc:Choice Requires="x14">
            <control shapeId="926725" r:id="rId8" name="Check Box 5">
              <controlPr locked="0" defaultSize="0" autoFill="0" autoLine="0" autoPict="0">
                <anchor moveWithCells="1">
                  <from>
                    <xdr:col>3</xdr:col>
                    <xdr:colOff>419100</xdr:colOff>
                    <xdr:row>18</xdr:row>
                    <xdr:rowOff>28575</xdr:rowOff>
                  </from>
                  <to>
                    <xdr:col>6</xdr:col>
                    <xdr:colOff>733425</xdr:colOff>
                    <xdr:row>18</xdr:row>
                    <xdr:rowOff>247650</xdr:rowOff>
                  </to>
                </anchor>
              </controlPr>
            </control>
          </mc:Choice>
        </mc:AlternateContent>
        <mc:AlternateContent xmlns:mc="http://schemas.openxmlformats.org/markup-compatibility/2006">
          <mc:Choice Requires="x14">
            <control shapeId="926726" r:id="rId9" name="Check Box 6">
              <controlPr locked="0" defaultSize="0" autoFill="0" autoLine="0" autoPict="0">
                <anchor moveWithCells="1">
                  <from>
                    <xdr:col>1</xdr:col>
                    <xdr:colOff>47625</xdr:colOff>
                    <xdr:row>19</xdr:row>
                    <xdr:rowOff>28575</xdr:rowOff>
                  </from>
                  <to>
                    <xdr:col>6</xdr:col>
                    <xdr:colOff>504825</xdr:colOff>
                    <xdr:row>19</xdr:row>
                    <xdr:rowOff>247650</xdr:rowOff>
                  </to>
                </anchor>
              </controlPr>
            </control>
          </mc:Choice>
        </mc:AlternateContent>
        <mc:AlternateContent xmlns:mc="http://schemas.openxmlformats.org/markup-compatibility/2006">
          <mc:Choice Requires="x14">
            <control shapeId="926727" r:id="rId10" name="Check Box 7">
              <controlPr locked="0" defaultSize="0" autoFill="0" autoLine="0" autoPict="0">
                <anchor moveWithCells="1">
                  <from>
                    <xdr:col>1</xdr:col>
                    <xdr:colOff>47625</xdr:colOff>
                    <xdr:row>20</xdr:row>
                    <xdr:rowOff>28575</xdr:rowOff>
                  </from>
                  <to>
                    <xdr:col>2</xdr:col>
                    <xdr:colOff>790575</xdr:colOff>
                    <xdr:row>20</xdr:row>
                    <xdr:rowOff>247650</xdr:rowOff>
                  </to>
                </anchor>
              </controlPr>
            </control>
          </mc:Choice>
        </mc:AlternateContent>
        <mc:AlternateContent xmlns:mc="http://schemas.openxmlformats.org/markup-compatibility/2006">
          <mc:Choice Requires="x14">
            <control shapeId="926735" r:id="rId11" name="Check Box 15">
              <controlPr defaultSize="0" autoFill="0" autoLine="0" autoPict="0">
                <anchor moveWithCells="1" sizeWithCells="1">
                  <from>
                    <xdr:col>1</xdr:col>
                    <xdr:colOff>142875</xdr:colOff>
                    <xdr:row>62</xdr:row>
                    <xdr:rowOff>104775</xdr:rowOff>
                  </from>
                  <to>
                    <xdr:col>3</xdr:col>
                    <xdr:colOff>476250</xdr:colOff>
                    <xdr:row>62</xdr:row>
                    <xdr:rowOff>238125</xdr:rowOff>
                  </to>
                </anchor>
              </controlPr>
            </control>
          </mc:Choice>
        </mc:AlternateContent>
        <mc:AlternateContent xmlns:mc="http://schemas.openxmlformats.org/markup-compatibility/2006">
          <mc:Choice Requires="x14">
            <control shapeId="926736" r:id="rId12" name="Check Box 16">
              <controlPr defaultSize="0" autoFill="0" autoLine="0" autoPict="0">
                <anchor moveWithCells="1" sizeWithCells="1">
                  <from>
                    <xdr:col>1</xdr:col>
                    <xdr:colOff>152400</xdr:colOff>
                    <xdr:row>62</xdr:row>
                    <xdr:rowOff>304800</xdr:rowOff>
                  </from>
                  <to>
                    <xdr:col>3</xdr:col>
                    <xdr:colOff>485775</xdr:colOff>
                    <xdr:row>64</xdr:row>
                    <xdr:rowOff>47625</xdr:rowOff>
                  </to>
                </anchor>
              </controlPr>
            </control>
          </mc:Choice>
        </mc:AlternateContent>
        <mc:AlternateContent xmlns:mc="http://schemas.openxmlformats.org/markup-compatibility/2006">
          <mc:Choice Requires="x14">
            <control shapeId="926737" r:id="rId13" name="Check Box 17">
              <controlPr defaultSize="0" autoFill="0" autoLine="0" autoPict="0">
                <anchor moveWithCells="1" sizeWithCells="1">
                  <from>
                    <xdr:col>1</xdr:col>
                    <xdr:colOff>161925</xdr:colOff>
                    <xdr:row>63</xdr:row>
                    <xdr:rowOff>285750</xdr:rowOff>
                  </from>
                  <to>
                    <xdr:col>3</xdr:col>
                    <xdr:colOff>495300</xdr:colOff>
                    <xdr:row>64</xdr:row>
                    <xdr:rowOff>314325</xdr:rowOff>
                  </to>
                </anchor>
              </controlPr>
            </control>
          </mc:Choice>
        </mc:AlternateContent>
        <mc:AlternateContent xmlns:mc="http://schemas.openxmlformats.org/markup-compatibility/2006">
          <mc:Choice Requires="x14">
            <control shapeId="926738" r:id="rId14" name="Check Box 18">
              <controlPr defaultSize="0" autoFill="0" autoLine="0" autoPict="0">
                <anchor moveWithCells="1" sizeWithCells="1">
                  <from>
                    <xdr:col>1</xdr:col>
                    <xdr:colOff>161925</xdr:colOff>
                    <xdr:row>65</xdr:row>
                    <xdr:rowOff>0</xdr:rowOff>
                  </from>
                  <to>
                    <xdr:col>3</xdr:col>
                    <xdr:colOff>495300</xdr:colOff>
                    <xdr:row>66</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5"/>
  <dimension ref="A1:K179"/>
  <sheetViews>
    <sheetView showGridLines="0" topLeftCell="B7" zoomScaleNormal="100" workbookViewId="0">
      <selection activeCell="B13" sqref="B13:G13"/>
    </sheetView>
  </sheetViews>
  <sheetFormatPr defaultRowHeight="12.75" x14ac:dyDescent="0.2"/>
  <cols>
    <col min="1" max="1" width="3.85546875" style="174" customWidth="1"/>
    <col min="2" max="2" width="10.85546875" style="174" customWidth="1"/>
    <col min="3" max="3" width="13.42578125" style="174" customWidth="1"/>
    <col min="4" max="6" width="14" style="174" customWidth="1"/>
    <col min="7" max="7" width="11.85546875" style="174" customWidth="1"/>
    <col min="8" max="8" width="3.85546875" style="174" customWidth="1"/>
    <col min="9" max="9" width="7.140625" style="174" customWidth="1"/>
    <col min="10" max="10" width="15.140625" style="197" customWidth="1"/>
    <col min="11" max="16384" width="9.140625" style="174"/>
  </cols>
  <sheetData>
    <row r="1" spans="1:11" s="161" customFormat="1" ht="30" customHeight="1" x14ac:dyDescent="0.2">
      <c r="A1" s="42" t="str">
        <f>IF(VLOOKUP(Início!B5,Folha1!A2:C139,3)&gt;0,VLOOKUP(Início!B5,Folha1!A2:C139,3),"")</f>
        <v>Agrupamento de Escolas Miguel Torga</v>
      </c>
      <c r="B1" s="193"/>
      <c r="C1" s="194"/>
      <c r="D1" s="194"/>
      <c r="E1" s="194"/>
      <c r="F1" s="194"/>
      <c r="G1" s="46">
        <f>IF(Início!G5&gt;0,Início!G5,"")</f>
        <v>1115498</v>
      </c>
      <c r="H1" s="193"/>
      <c r="I1" s="195"/>
      <c r="J1" s="196"/>
    </row>
    <row r="2" spans="1:11" x14ac:dyDescent="0.2">
      <c r="E2" s="201" t="s">
        <v>18</v>
      </c>
      <c r="F2" s="201" t="s">
        <v>20</v>
      </c>
      <c r="G2" s="191" t="s">
        <v>19</v>
      </c>
      <c r="H2" s="68"/>
      <c r="I2" s="68"/>
      <c r="J2" s="174"/>
    </row>
    <row r="3" spans="1:11" ht="36.75" customHeight="1" x14ac:dyDescent="0.2">
      <c r="A3" s="582" t="s">
        <v>563</v>
      </c>
      <c r="B3" s="606"/>
      <c r="C3" s="606"/>
      <c r="D3" s="606"/>
      <c r="E3" s="606"/>
      <c r="F3" s="606"/>
      <c r="G3" s="606"/>
      <c r="H3" s="606"/>
      <c r="J3" s="174"/>
    </row>
    <row r="4" spans="1:11" ht="13.5" customHeight="1" x14ac:dyDescent="0.2">
      <c r="B4" s="17"/>
      <c r="C4" s="18"/>
      <c r="D4" s="18"/>
      <c r="E4" s="18"/>
      <c r="F4" s="18"/>
      <c r="G4" s="18"/>
      <c r="J4" s="161"/>
    </row>
    <row r="5" spans="1:11" ht="25.5" customHeight="1" x14ac:dyDescent="0.2">
      <c r="A5" s="837" t="s">
        <v>735</v>
      </c>
      <c r="B5" s="584"/>
      <c r="C5" s="584"/>
      <c r="D5" s="584"/>
      <c r="E5" s="584"/>
      <c r="F5" s="584"/>
      <c r="G5" s="298" t="s">
        <v>738</v>
      </c>
      <c r="H5" s="287"/>
      <c r="J5" s="174"/>
      <c r="K5" s="197"/>
    </row>
    <row r="7" spans="1:11" ht="27" customHeight="1" x14ac:dyDescent="0.2">
      <c r="A7" s="837" t="s">
        <v>566</v>
      </c>
      <c r="B7" s="584"/>
      <c r="C7" s="584"/>
      <c r="D7" s="584"/>
      <c r="E7" s="584"/>
      <c r="F7" s="584"/>
      <c r="G7" s="584"/>
      <c r="H7" s="584"/>
      <c r="J7" s="174"/>
      <c r="K7" s="197"/>
    </row>
    <row r="9" spans="1:11" ht="48.75" customHeight="1" x14ac:dyDescent="0.2">
      <c r="B9" s="843"/>
      <c r="C9" s="844"/>
      <c r="D9" s="844"/>
      <c r="E9" s="844"/>
      <c r="F9" s="844"/>
      <c r="G9" s="845"/>
    </row>
    <row r="11" spans="1:11" ht="27" customHeight="1" x14ac:dyDescent="0.2">
      <c r="A11" s="837" t="s">
        <v>564</v>
      </c>
      <c r="B11" s="584"/>
      <c r="C11" s="584"/>
      <c r="D11" s="584"/>
      <c r="E11" s="584"/>
      <c r="F11" s="584"/>
      <c r="G11" s="584"/>
      <c r="H11" s="584"/>
      <c r="J11" s="174"/>
      <c r="K11" s="197"/>
    </row>
    <row r="13" spans="1:11" ht="90.75" customHeight="1" x14ac:dyDescent="0.2">
      <c r="B13" s="855" t="s">
        <v>801</v>
      </c>
      <c r="C13" s="856"/>
      <c r="D13" s="856"/>
      <c r="E13" s="856"/>
      <c r="F13" s="856"/>
      <c r="G13" s="857"/>
    </row>
    <row r="15" spans="1:11" ht="27" customHeight="1" x14ac:dyDescent="0.2">
      <c r="A15" s="837" t="s">
        <v>565</v>
      </c>
      <c r="B15" s="584"/>
      <c r="C15" s="584"/>
      <c r="D15" s="584"/>
      <c r="E15" s="584"/>
      <c r="F15" s="584"/>
      <c r="G15" s="584"/>
      <c r="H15" s="584"/>
      <c r="J15" s="174"/>
      <c r="K15" s="197"/>
    </row>
    <row r="17" spans="2:10" s="296" customFormat="1" ht="12.75" customHeight="1" x14ac:dyDescent="0.2">
      <c r="B17" s="870" t="s">
        <v>281</v>
      </c>
      <c r="C17" s="870"/>
      <c r="D17" s="870"/>
      <c r="E17" s="870"/>
      <c r="F17" s="870"/>
      <c r="G17" s="870"/>
      <c r="J17" s="297"/>
    </row>
    <row r="18" spans="2:10" s="296" customFormat="1" ht="12.75" customHeight="1" x14ac:dyDescent="0.2">
      <c r="B18" s="870" t="s">
        <v>114</v>
      </c>
      <c r="C18" s="870"/>
      <c r="D18" s="870"/>
      <c r="E18" s="870"/>
      <c r="F18" s="870"/>
      <c r="G18" s="870"/>
      <c r="J18" s="297"/>
    </row>
    <row r="19" spans="2:10" s="296" customFormat="1" ht="12.75" customHeight="1" x14ac:dyDescent="0.2">
      <c r="B19" s="870" t="s">
        <v>437</v>
      </c>
      <c r="C19" s="870"/>
      <c r="D19" s="870"/>
      <c r="E19" s="870"/>
      <c r="F19" s="870"/>
      <c r="G19" s="870"/>
      <c r="J19" s="297"/>
    </row>
    <row r="20" spans="2:10" s="296" customFormat="1" ht="12.75" customHeight="1" x14ac:dyDescent="0.2">
      <c r="B20" s="870" t="s">
        <v>115</v>
      </c>
      <c r="C20" s="870"/>
      <c r="D20" s="870"/>
      <c r="E20" s="870"/>
      <c r="F20" s="870"/>
      <c r="G20" s="870"/>
      <c r="J20" s="297"/>
    </row>
    <row r="21" spans="2:10" s="296" customFormat="1" ht="12.75" customHeight="1" x14ac:dyDescent="0.2">
      <c r="B21" s="870" t="s">
        <v>408</v>
      </c>
      <c r="C21" s="870"/>
      <c r="D21" s="870"/>
      <c r="E21" s="870"/>
      <c r="F21" s="870"/>
      <c r="G21" s="870"/>
      <c r="J21" s="297"/>
    </row>
    <row r="22" spans="2:10" s="296" customFormat="1" ht="12.75" customHeight="1" x14ac:dyDescent="0.2">
      <c r="B22" s="870" t="s">
        <v>117</v>
      </c>
      <c r="C22" s="870"/>
      <c r="D22" s="870"/>
      <c r="E22" s="870"/>
      <c r="F22" s="870"/>
      <c r="G22" s="870"/>
      <c r="J22" s="297"/>
    </row>
    <row r="23" spans="2:10" s="296" customFormat="1" ht="12.75" customHeight="1" x14ac:dyDescent="0.2">
      <c r="B23" s="870" t="s">
        <v>118</v>
      </c>
      <c r="C23" s="870"/>
      <c r="D23" s="870"/>
      <c r="E23" s="870"/>
      <c r="F23" s="870"/>
      <c r="G23" s="870"/>
      <c r="J23" s="297"/>
    </row>
    <row r="24" spans="2:10" s="296" customFormat="1" ht="12.75" customHeight="1" x14ac:dyDescent="0.2">
      <c r="B24" s="870"/>
      <c r="C24" s="870"/>
      <c r="D24" s="870"/>
      <c r="E24" s="870"/>
      <c r="F24" s="870"/>
      <c r="G24" s="870"/>
      <c r="J24" s="297"/>
    </row>
    <row r="25" spans="2:10" s="296" customFormat="1" ht="12.75" customHeight="1" x14ac:dyDescent="0.2">
      <c r="B25" s="870"/>
      <c r="C25" s="870"/>
      <c r="D25" s="870"/>
      <c r="E25" s="870"/>
      <c r="F25" s="870"/>
      <c r="G25" s="870"/>
      <c r="J25" s="297"/>
    </row>
    <row r="26" spans="2:10" s="296" customFormat="1" ht="12.75" customHeight="1" x14ac:dyDescent="0.2">
      <c r="B26" s="870"/>
      <c r="C26" s="870"/>
      <c r="D26" s="870"/>
      <c r="E26" s="870"/>
      <c r="F26" s="870"/>
      <c r="G26" s="870"/>
      <c r="J26" s="297"/>
    </row>
    <row r="27" spans="2:10" s="296" customFormat="1" ht="12.75" customHeight="1" x14ac:dyDescent="0.2">
      <c r="B27" s="870"/>
      <c r="C27" s="870"/>
      <c r="D27" s="870"/>
      <c r="E27" s="870"/>
      <c r="F27" s="870"/>
      <c r="G27" s="870"/>
      <c r="J27" s="297"/>
    </row>
    <row r="28" spans="2:10" s="296" customFormat="1" ht="12.75" customHeight="1" x14ac:dyDescent="0.2">
      <c r="B28" s="870"/>
      <c r="C28" s="870"/>
      <c r="D28" s="870"/>
      <c r="E28" s="870"/>
      <c r="F28" s="870"/>
      <c r="G28" s="870"/>
      <c r="J28" s="297"/>
    </row>
    <row r="29" spans="2:10" s="296" customFormat="1" ht="12.75" customHeight="1" x14ac:dyDescent="0.2">
      <c r="B29" s="870"/>
      <c r="C29" s="870"/>
      <c r="D29" s="870"/>
      <c r="E29" s="870"/>
      <c r="F29" s="870"/>
      <c r="G29" s="870"/>
      <c r="J29" s="297"/>
    </row>
    <row r="30" spans="2:10" s="296" customFormat="1" ht="12.75" customHeight="1" x14ac:dyDescent="0.2">
      <c r="B30" s="870"/>
      <c r="C30" s="870"/>
      <c r="D30" s="870"/>
      <c r="E30" s="870"/>
      <c r="F30" s="870"/>
      <c r="G30" s="870"/>
      <c r="J30" s="297"/>
    </row>
    <row r="31" spans="2:10" s="296" customFormat="1" ht="12.75" customHeight="1" x14ac:dyDescent="0.2">
      <c r="B31" s="870"/>
      <c r="C31" s="870"/>
      <c r="D31" s="870"/>
      <c r="E31" s="870"/>
      <c r="F31" s="870"/>
      <c r="G31" s="870"/>
      <c r="J31" s="297"/>
    </row>
    <row r="32" spans="2:10" s="296" customFormat="1" ht="12.75" customHeight="1" x14ac:dyDescent="0.2">
      <c r="B32" s="870"/>
      <c r="C32" s="870"/>
      <c r="D32" s="870"/>
      <c r="E32" s="870"/>
      <c r="F32" s="870"/>
      <c r="G32" s="870"/>
      <c r="J32" s="297"/>
    </row>
    <row r="33" spans="2:10" s="296" customFormat="1" ht="12.75" customHeight="1" x14ac:dyDescent="0.2">
      <c r="B33" s="870"/>
      <c r="C33" s="870"/>
      <c r="D33" s="870"/>
      <c r="E33" s="870"/>
      <c r="F33" s="870"/>
      <c r="G33" s="870"/>
      <c r="J33" s="297"/>
    </row>
    <row r="34" spans="2:10" s="296" customFormat="1" ht="12.75" customHeight="1" x14ac:dyDescent="0.2">
      <c r="B34" s="870"/>
      <c r="C34" s="870"/>
      <c r="D34" s="870"/>
      <c r="E34" s="870"/>
      <c r="F34" s="870"/>
      <c r="G34" s="870"/>
      <c r="J34" s="297"/>
    </row>
    <row r="35" spans="2:10" s="296" customFormat="1" ht="12.75" customHeight="1" x14ac:dyDescent="0.2">
      <c r="B35" s="870"/>
      <c r="C35" s="870"/>
      <c r="D35" s="870"/>
      <c r="E35" s="870"/>
      <c r="F35" s="870"/>
      <c r="G35" s="870"/>
      <c r="J35" s="297"/>
    </row>
    <row r="36" spans="2:10" s="296" customFormat="1" ht="12.75" customHeight="1" x14ac:dyDescent="0.2">
      <c r="B36" s="870"/>
      <c r="C36" s="870"/>
      <c r="D36" s="870"/>
      <c r="E36" s="870"/>
      <c r="F36" s="870"/>
      <c r="G36" s="870"/>
      <c r="J36" s="297"/>
    </row>
    <row r="43" spans="2:10" hidden="1" x14ac:dyDescent="0.2">
      <c r="B43" s="294" t="s">
        <v>280</v>
      </c>
    </row>
    <row r="44" spans="2:10" hidden="1" x14ac:dyDescent="0.2">
      <c r="B44" s="294" t="s">
        <v>285</v>
      </c>
    </row>
    <row r="45" spans="2:10" hidden="1" x14ac:dyDescent="0.2">
      <c r="B45" s="294" t="s">
        <v>437</v>
      </c>
    </row>
    <row r="46" spans="2:10" hidden="1" x14ac:dyDescent="0.2">
      <c r="B46" s="294" t="s">
        <v>284</v>
      </c>
    </row>
    <row r="47" spans="2:10" hidden="1" x14ac:dyDescent="0.2">
      <c r="B47" s="294" t="s">
        <v>108</v>
      </c>
    </row>
    <row r="48" spans="2:10" hidden="1" x14ac:dyDescent="0.2">
      <c r="B48" s="294" t="s">
        <v>96</v>
      </c>
    </row>
    <row r="49" spans="2:2" hidden="1" x14ac:dyDescent="0.2">
      <c r="B49" s="294" t="s">
        <v>114</v>
      </c>
    </row>
    <row r="50" spans="2:2" hidden="1" x14ac:dyDescent="0.2">
      <c r="B50" s="294" t="s">
        <v>279</v>
      </c>
    </row>
    <row r="51" spans="2:2" hidden="1" x14ac:dyDescent="0.2">
      <c r="B51" s="294" t="s">
        <v>281</v>
      </c>
    </row>
    <row r="52" spans="2:2" hidden="1" x14ac:dyDescent="0.2">
      <c r="B52" s="294" t="s">
        <v>438</v>
      </c>
    </row>
    <row r="53" spans="2:2" hidden="1" x14ac:dyDescent="0.2">
      <c r="B53" s="294" t="s">
        <v>439</v>
      </c>
    </row>
    <row r="54" spans="2:2" hidden="1" x14ac:dyDescent="0.2">
      <c r="B54" s="294" t="s">
        <v>121</v>
      </c>
    </row>
    <row r="55" spans="2:2" hidden="1" x14ac:dyDescent="0.2">
      <c r="B55" s="294" t="s">
        <v>274</v>
      </c>
    </row>
    <row r="56" spans="2:2" hidden="1" x14ac:dyDescent="0.2">
      <c r="B56" s="294" t="s">
        <v>107</v>
      </c>
    </row>
    <row r="57" spans="2:2" hidden="1" x14ac:dyDescent="0.2">
      <c r="B57" s="294" t="s">
        <v>289</v>
      </c>
    </row>
    <row r="58" spans="2:2" hidden="1" x14ac:dyDescent="0.2">
      <c r="B58" s="294" t="s">
        <v>115</v>
      </c>
    </row>
    <row r="59" spans="2:2" hidden="1" x14ac:dyDescent="0.2">
      <c r="B59" s="294" t="s">
        <v>138</v>
      </c>
    </row>
    <row r="60" spans="2:2" hidden="1" x14ac:dyDescent="0.2">
      <c r="B60" s="294" t="s">
        <v>100</v>
      </c>
    </row>
    <row r="61" spans="2:2" hidden="1" x14ac:dyDescent="0.2">
      <c r="B61" s="294" t="s">
        <v>436</v>
      </c>
    </row>
    <row r="62" spans="2:2" hidden="1" x14ac:dyDescent="0.2">
      <c r="B62" s="294" t="s">
        <v>91</v>
      </c>
    </row>
    <row r="63" spans="2:2" hidden="1" x14ac:dyDescent="0.2">
      <c r="B63" s="294" t="s">
        <v>428</v>
      </c>
    </row>
    <row r="64" spans="2:2" hidden="1" x14ac:dyDescent="0.2">
      <c r="B64" s="294" t="s">
        <v>394</v>
      </c>
    </row>
    <row r="65" spans="2:2" hidden="1" x14ac:dyDescent="0.2">
      <c r="B65" s="294" t="s">
        <v>278</v>
      </c>
    </row>
    <row r="66" spans="2:2" hidden="1" x14ac:dyDescent="0.2">
      <c r="B66" s="294" t="s">
        <v>106</v>
      </c>
    </row>
    <row r="67" spans="2:2" hidden="1" x14ac:dyDescent="0.2">
      <c r="B67" s="294" t="s">
        <v>395</v>
      </c>
    </row>
    <row r="68" spans="2:2" hidden="1" x14ac:dyDescent="0.2">
      <c r="B68" s="294" t="s">
        <v>288</v>
      </c>
    </row>
    <row r="69" spans="2:2" hidden="1" x14ac:dyDescent="0.2">
      <c r="B69" s="294" t="s">
        <v>128</v>
      </c>
    </row>
    <row r="70" spans="2:2" hidden="1" x14ac:dyDescent="0.2">
      <c r="B70" s="294" t="s">
        <v>135</v>
      </c>
    </row>
    <row r="71" spans="2:2" hidden="1" x14ac:dyDescent="0.2">
      <c r="B71" s="294" t="s">
        <v>144</v>
      </c>
    </row>
    <row r="72" spans="2:2" hidden="1" x14ac:dyDescent="0.2">
      <c r="B72" s="294" t="s">
        <v>399</v>
      </c>
    </row>
    <row r="73" spans="2:2" hidden="1" x14ac:dyDescent="0.2">
      <c r="B73" s="294" t="s">
        <v>90</v>
      </c>
    </row>
    <row r="74" spans="2:2" hidden="1" x14ac:dyDescent="0.2">
      <c r="B74" s="294" t="s">
        <v>84</v>
      </c>
    </row>
    <row r="75" spans="2:2" hidden="1" x14ac:dyDescent="0.2">
      <c r="B75" s="294" t="s">
        <v>400</v>
      </c>
    </row>
    <row r="76" spans="2:2" hidden="1" x14ac:dyDescent="0.2">
      <c r="B76" s="294" t="s">
        <v>401</v>
      </c>
    </row>
    <row r="77" spans="2:2" hidden="1" x14ac:dyDescent="0.2">
      <c r="B77" s="294" t="s">
        <v>92</v>
      </c>
    </row>
    <row r="78" spans="2:2" hidden="1" x14ac:dyDescent="0.2">
      <c r="B78" s="294" t="s">
        <v>435</v>
      </c>
    </row>
    <row r="79" spans="2:2" hidden="1" x14ac:dyDescent="0.2">
      <c r="B79" s="294" t="s">
        <v>95</v>
      </c>
    </row>
    <row r="80" spans="2:2" hidden="1" x14ac:dyDescent="0.2">
      <c r="B80" s="294" t="s">
        <v>127</v>
      </c>
    </row>
    <row r="81" spans="2:2" hidden="1" x14ac:dyDescent="0.2">
      <c r="B81" s="294" t="s">
        <v>137</v>
      </c>
    </row>
    <row r="82" spans="2:2" hidden="1" x14ac:dyDescent="0.2">
      <c r="B82" s="294" t="s">
        <v>119</v>
      </c>
    </row>
    <row r="83" spans="2:2" hidden="1" x14ac:dyDescent="0.2">
      <c r="B83" s="294" t="s">
        <v>290</v>
      </c>
    </row>
    <row r="84" spans="2:2" hidden="1" x14ac:dyDescent="0.2">
      <c r="B84" s="294" t="s">
        <v>85</v>
      </c>
    </row>
    <row r="85" spans="2:2" hidden="1" x14ac:dyDescent="0.2">
      <c r="B85" s="294" t="s">
        <v>406</v>
      </c>
    </row>
    <row r="86" spans="2:2" hidden="1" x14ac:dyDescent="0.2">
      <c r="B86" s="294" t="s">
        <v>407</v>
      </c>
    </row>
    <row r="87" spans="2:2" hidden="1" x14ac:dyDescent="0.2">
      <c r="B87" s="294" t="s">
        <v>425</v>
      </c>
    </row>
    <row r="88" spans="2:2" hidden="1" x14ac:dyDescent="0.2">
      <c r="B88" s="294" t="s">
        <v>411</v>
      </c>
    </row>
    <row r="89" spans="2:2" hidden="1" x14ac:dyDescent="0.2">
      <c r="B89" s="294" t="s">
        <v>83</v>
      </c>
    </row>
    <row r="90" spans="2:2" hidden="1" x14ac:dyDescent="0.2">
      <c r="B90" s="294" t="s">
        <v>129</v>
      </c>
    </row>
    <row r="91" spans="2:2" hidden="1" x14ac:dyDescent="0.2">
      <c r="B91" s="294" t="s">
        <v>89</v>
      </c>
    </row>
    <row r="92" spans="2:2" hidden="1" x14ac:dyDescent="0.2">
      <c r="B92" s="294" t="s">
        <v>124</v>
      </c>
    </row>
    <row r="93" spans="2:2" hidden="1" x14ac:dyDescent="0.2">
      <c r="B93" s="294" t="s">
        <v>413</v>
      </c>
    </row>
    <row r="94" spans="2:2" hidden="1" x14ac:dyDescent="0.2">
      <c r="B94" s="294" t="s">
        <v>126</v>
      </c>
    </row>
    <row r="95" spans="2:2" hidden="1" x14ac:dyDescent="0.2">
      <c r="B95" s="294" t="s">
        <v>147</v>
      </c>
    </row>
    <row r="96" spans="2:2" hidden="1" x14ac:dyDescent="0.2">
      <c r="B96" s="294" t="s">
        <v>277</v>
      </c>
    </row>
    <row r="97" spans="2:2" hidden="1" x14ac:dyDescent="0.2">
      <c r="B97" s="294" t="s">
        <v>417</v>
      </c>
    </row>
    <row r="98" spans="2:2" hidden="1" x14ac:dyDescent="0.2">
      <c r="B98" s="294" t="s">
        <v>125</v>
      </c>
    </row>
    <row r="99" spans="2:2" hidden="1" x14ac:dyDescent="0.2">
      <c r="B99" s="294" t="s">
        <v>148</v>
      </c>
    </row>
    <row r="100" spans="2:2" hidden="1" x14ac:dyDescent="0.2">
      <c r="B100" s="294" t="s">
        <v>143</v>
      </c>
    </row>
    <row r="101" spans="2:2" hidden="1" x14ac:dyDescent="0.2">
      <c r="B101" s="294" t="s">
        <v>145</v>
      </c>
    </row>
    <row r="102" spans="2:2" hidden="1" x14ac:dyDescent="0.2">
      <c r="B102" s="294" t="s">
        <v>120</v>
      </c>
    </row>
    <row r="103" spans="2:2" hidden="1" x14ac:dyDescent="0.2">
      <c r="B103" s="294" t="s">
        <v>420</v>
      </c>
    </row>
    <row r="104" spans="2:2" hidden="1" x14ac:dyDescent="0.2">
      <c r="B104" s="294" t="s">
        <v>421</v>
      </c>
    </row>
    <row r="105" spans="2:2" hidden="1" x14ac:dyDescent="0.2">
      <c r="B105" s="294" t="s">
        <v>82</v>
      </c>
    </row>
    <row r="106" spans="2:2" hidden="1" x14ac:dyDescent="0.2">
      <c r="B106" s="294" t="s">
        <v>422</v>
      </c>
    </row>
    <row r="107" spans="2:2" hidden="1" x14ac:dyDescent="0.2">
      <c r="B107" s="294" t="s">
        <v>113</v>
      </c>
    </row>
    <row r="108" spans="2:2" hidden="1" x14ac:dyDescent="0.2">
      <c r="B108" s="294" t="s">
        <v>134</v>
      </c>
    </row>
    <row r="109" spans="2:2" hidden="1" x14ac:dyDescent="0.2">
      <c r="B109" s="294" t="s">
        <v>393</v>
      </c>
    </row>
    <row r="110" spans="2:2" hidden="1" x14ac:dyDescent="0.2">
      <c r="B110" s="294" t="s">
        <v>102</v>
      </c>
    </row>
    <row r="111" spans="2:2" hidden="1" x14ac:dyDescent="0.2">
      <c r="B111" s="294" t="s">
        <v>104</v>
      </c>
    </row>
    <row r="112" spans="2:2" hidden="1" x14ac:dyDescent="0.2">
      <c r="B112" s="294" t="s">
        <v>132</v>
      </c>
    </row>
    <row r="113" spans="2:2" hidden="1" x14ac:dyDescent="0.2">
      <c r="B113" s="294" t="s">
        <v>430</v>
      </c>
    </row>
    <row r="114" spans="2:2" hidden="1" x14ac:dyDescent="0.2">
      <c r="B114" s="294" t="s">
        <v>136</v>
      </c>
    </row>
    <row r="115" spans="2:2" hidden="1" x14ac:dyDescent="0.2">
      <c r="B115" s="294" t="s">
        <v>149</v>
      </c>
    </row>
    <row r="116" spans="2:2" hidden="1" x14ac:dyDescent="0.2">
      <c r="B116" s="294" t="s">
        <v>433</v>
      </c>
    </row>
    <row r="117" spans="2:2" hidden="1" x14ac:dyDescent="0.2">
      <c r="B117" s="294" t="s">
        <v>415</v>
      </c>
    </row>
    <row r="118" spans="2:2" hidden="1" x14ac:dyDescent="0.2">
      <c r="B118" s="294" t="s">
        <v>141</v>
      </c>
    </row>
    <row r="119" spans="2:2" hidden="1" x14ac:dyDescent="0.2">
      <c r="B119" s="294" t="s">
        <v>133</v>
      </c>
    </row>
    <row r="120" spans="2:2" hidden="1" x14ac:dyDescent="0.2">
      <c r="B120" s="294" t="s">
        <v>93</v>
      </c>
    </row>
    <row r="121" spans="2:2" hidden="1" x14ac:dyDescent="0.2">
      <c r="B121" s="294" t="s">
        <v>117</v>
      </c>
    </row>
    <row r="122" spans="2:2" hidden="1" x14ac:dyDescent="0.2">
      <c r="B122" s="294" t="s">
        <v>397</v>
      </c>
    </row>
    <row r="123" spans="2:2" hidden="1" x14ac:dyDescent="0.2">
      <c r="B123" s="294" t="s">
        <v>86</v>
      </c>
    </row>
    <row r="124" spans="2:2" hidden="1" x14ac:dyDescent="0.2">
      <c r="B124" s="294" t="s">
        <v>366</v>
      </c>
    </row>
    <row r="125" spans="2:2" hidden="1" x14ac:dyDescent="0.2">
      <c r="B125" s="294" t="s">
        <v>427</v>
      </c>
    </row>
    <row r="126" spans="2:2" hidden="1" x14ac:dyDescent="0.2">
      <c r="B126" s="294" t="s">
        <v>398</v>
      </c>
    </row>
    <row r="127" spans="2:2" hidden="1" x14ac:dyDescent="0.2">
      <c r="B127" s="294" t="s">
        <v>94</v>
      </c>
    </row>
    <row r="128" spans="2:2" hidden="1" x14ac:dyDescent="0.2">
      <c r="B128" s="294" t="s">
        <v>103</v>
      </c>
    </row>
    <row r="129" spans="2:2" hidden="1" x14ac:dyDescent="0.2">
      <c r="B129" s="294" t="s">
        <v>87</v>
      </c>
    </row>
    <row r="130" spans="2:2" hidden="1" x14ac:dyDescent="0.2">
      <c r="B130" s="294" t="s">
        <v>112</v>
      </c>
    </row>
    <row r="131" spans="2:2" hidden="1" x14ac:dyDescent="0.2">
      <c r="B131" s="294" t="s">
        <v>97</v>
      </c>
    </row>
    <row r="132" spans="2:2" hidden="1" x14ac:dyDescent="0.2">
      <c r="B132" s="294" t="s">
        <v>365</v>
      </c>
    </row>
    <row r="133" spans="2:2" hidden="1" x14ac:dyDescent="0.2">
      <c r="B133" s="294" t="s">
        <v>291</v>
      </c>
    </row>
    <row r="134" spans="2:2" hidden="1" x14ac:dyDescent="0.2">
      <c r="B134" s="294" t="s">
        <v>118</v>
      </c>
    </row>
    <row r="135" spans="2:2" hidden="1" x14ac:dyDescent="0.2">
      <c r="B135" s="294" t="s">
        <v>402</v>
      </c>
    </row>
    <row r="136" spans="2:2" hidden="1" x14ac:dyDescent="0.2">
      <c r="B136" s="294" t="s">
        <v>275</v>
      </c>
    </row>
    <row r="137" spans="2:2" hidden="1" x14ac:dyDescent="0.2">
      <c r="B137" s="294" t="s">
        <v>403</v>
      </c>
    </row>
    <row r="138" spans="2:2" hidden="1" x14ac:dyDescent="0.2">
      <c r="B138" s="294" t="s">
        <v>131</v>
      </c>
    </row>
    <row r="139" spans="2:2" hidden="1" x14ac:dyDescent="0.2">
      <c r="B139" s="294" t="s">
        <v>101</v>
      </c>
    </row>
    <row r="140" spans="2:2" hidden="1" x14ac:dyDescent="0.2">
      <c r="B140" s="294" t="s">
        <v>408</v>
      </c>
    </row>
    <row r="141" spans="2:2" hidden="1" x14ac:dyDescent="0.2">
      <c r="B141" s="294" t="s">
        <v>130</v>
      </c>
    </row>
    <row r="142" spans="2:2" hidden="1" x14ac:dyDescent="0.2">
      <c r="B142" s="294" t="s">
        <v>99</v>
      </c>
    </row>
    <row r="143" spans="2:2" hidden="1" x14ac:dyDescent="0.2">
      <c r="B143" s="294" t="s">
        <v>423</v>
      </c>
    </row>
    <row r="144" spans="2:2" hidden="1" x14ac:dyDescent="0.2">
      <c r="B144" s="294" t="s">
        <v>404</v>
      </c>
    </row>
    <row r="145" spans="2:2" hidden="1" x14ac:dyDescent="0.2">
      <c r="B145" s="294" t="s">
        <v>405</v>
      </c>
    </row>
    <row r="146" spans="2:2" hidden="1" x14ac:dyDescent="0.2">
      <c r="B146" s="294" t="s">
        <v>273</v>
      </c>
    </row>
    <row r="147" spans="2:2" hidden="1" x14ac:dyDescent="0.2">
      <c r="B147" s="294" t="s">
        <v>116</v>
      </c>
    </row>
    <row r="148" spans="2:2" hidden="1" x14ac:dyDescent="0.2">
      <c r="B148" s="295" t="s">
        <v>272</v>
      </c>
    </row>
    <row r="149" spans="2:2" hidden="1" x14ac:dyDescent="0.2">
      <c r="B149" s="294" t="s">
        <v>429</v>
      </c>
    </row>
    <row r="150" spans="2:2" hidden="1" x14ac:dyDescent="0.2">
      <c r="B150" s="294" t="s">
        <v>282</v>
      </c>
    </row>
    <row r="151" spans="2:2" hidden="1" x14ac:dyDescent="0.2">
      <c r="B151" s="294" t="s">
        <v>283</v>
      </c>
    </row>
    <row r="152" spans="2:2" hidden="1" x14ac:dyDescent="0.2">
      <c r="B152" s="294" t="s">
        <v>431</v>
      </c>
    </row>
    <row r="153" spans="2:2" hidden="1" x14ac:dyDescent="0.2">
      <c r="B153" s="294" t="s">
        <v>409</v>
      </c>
    </row>
    <row r="154" spans="2:2" hidden="1" x14ac:dyDescent="0.2">
      <c r="B154" s="294" t="s">
        <v>142</v>
      </c>
    </row>
    <row r="155" spans="2:2" hidden="1" x14ac:dyDescent="0.2">
      <c r="B155" s="294" t="s">
        <v>432</v>
      </c>
    </row>
    <row r="156" spans="2:2" hidden="1" x14ac:dyDescent="0.2">
      <c r="B156" s="294" t="s">
        <v>410</v>
      </c>
    </row>
    <row r="157" spans="2:2" hidden="1" x14ac:dyDescent="0.2">
      <c r="B157" s="294" t="s">
        <v>412</v>
      </c>
    </row>
    <row r="158" spans="2:2" hidden="1" x14ac:dyDescent="0.2">
      <c r="B158" s="294" t="s">
        <v>286</v>
      </c>
    </row>
    <row r="159" spans="2:2" hidden="1" x14ac:dyDescent="0.2">
      <c r="B159" s="294" t="s">
        <v>98</v>
      </c>
    </row>
    <row r="160" spans="2:2" hidden="1" x14ac:dyDescent="0.2">
      <c r="B160" s="294" t="s">
        <v>414</v>
      </c>
    </row>
    <row r="161" spans="2:2" hidden="1" x14ac:dyDescent="0.2">
      <c r="B161" s="294" t="s">
        <v>416</v>
      </c>
    </row>
    <row r="162" spans="2:2" hidden="1" x14ac:dyDescent="0.2">
      <c r="B162" s="294" t="s">
        <v>110</v>
      </c>
    </row>
    <row r="163" spans="2:2" hidden="1" x14ac:dyDescent="0.2">
      <c r="B163" s="294" t="s">
        <v>426</v>
      </c>
    </row>
    <row r="164" spans="2:2" hidden="1" x14ac:dyDescent="0.2">
      <c r="B164" s="294" t="s">
        <v>434</v>
      </c>
    </row>
    <row r="165" spans="2:2" hidden="1" x14ac:dyDescent="0.2">
      <c r="B165" s="294" t="s">
        <v>276</v>
      </c>
    </row>
    <row r="166" spans="2:2" hidden="1" x14ac:dyDescent="0.2">
      <c r="B166" s="294" t="s">
        <v>287</v>
      </c>
    </row>
    <row r="167" spans="2:2" hidden="1" x14ac:dyDescent="0.2">
      <c r="B167" s="294" t="s">
        <v>109</v>
      </c>
    </row>
    <row r="168" spans="2:2" hidden="1" x14ac:dyDescent="0.2">
      <c r="B168" s="294" t="s">
        <v>418</v>
      </c>
    </row>
    <row r="169" spans="2:2" hidden="1" x14ac:dyDescent="0.2">
      <c r="B169" s="294" t="s">
        <v>139</v>
      </c>
    </row>
    <row r="170" spans="2:2" hidden="1" x14ac:dyDescent="0.2">
      <c r="B170" s="294" t="s">
        <v>123</v>
      </c>
    </row>
    <row r="171" spans="2:2" hidden="1" x14ac:dyDescent="0.2">
      <c r="B171" s="294" t="s">
        <v>419</v>
      </c>
    </row>
    <row r="172" spans="2:2" hidden="1" x14ac:dyDescent="0.2">
      <c r="B172" s="294" t="s">
        <v>88</v>
      </c>
    </row>
    <row r="173" spans="2:2" hidden="1" x14ac:dyDescent="0.2">
      <c r="B173" s="294" t="s">
        <v>111</v>
      </c>
    </row>
    <row r="174" spans="2:2" hidden="1" x14ac:dyDescent="0.2">
      <c r="B174" s="294" t="s">
        <v>396</v>
      </c>
    </row>
    <row r="175" spans="2:2" hidden="1" x14ac:dyDescent="0.2">
      <c r="B175" s="294" t="s">
        <v>424</v>
      </c>
    </row>
    <row r="176" spans="2:2" hidden="1" x14ac:dyDescent="0.2">
      <c r="B176" s="294" t="s">
        <v>140</v>
      </c>
    </row>
    <row r="177" spans="2:2" hidden="1" x14ac:dyDescent="0.2">
      <c r="B177" s="294" t="s">
        <v>105</v>
      </c>
    </row>
    <row r="178" spans="2:2" hidden="1" x14ac:dyDescent="0.2">
      <c r="B178" s="294" t="s">
        <v>122</v>
      </c>
    </row>
    <row r="179" spans="2:2" hidden="1" x14ac:dyDescent="0.2">
      <c r="B179" s="294" t="s">
        <v>146</v>
      </c>
    </row>
  </sheetData>
  <sheetProtection password="DC9F" sheet="1" objects="1" scenarios="1" formatRows="0"/>
  <mergeCells count="27">
    <mergeCell ref="B18:G18"/>
    <mergeCell ref="B27:G27"/>
    <mergeCell ref="A3:H3"/>
    <mergeCell ref="A7:H7"/>
    <mergeCell ref="A15:H15"/>
    <mergeCell ref="B19:G19"/>
    <mergeCell ref="B20:G20"/>
    <mergeCell ref="B21:G21"/>
    <mergeCell ref="A5:F5"/>
    <mergeCell ref="B9:G9"/>
    <mergeCell ref="A11:H11"/>
    <mergeCell ref="B13:G13"/>
    <mergeCell ref="B17:G17"/>
    <mergeCell ref="B34:G34"/>
    <mergeCell ref="B35:G35"/>
    <mergeCell ref="B36:G36"/>
    <mergeCell ref="B22:G22"/>
    <mergeCell ref="B23:G23"/>
    <mergeCell ref="B24:G24"/>
    <mergeCell ref="B25:G25"/>
    <mergeCell ref="B26:G26"/>
    <mergeCell ref="B28:G28"/>
    <mergeCell ref="B33:G33"/>
    <mergeCell ref="B29:G29"/>
    <mergeCell ref="B30:G30"/>
    <mergeCell ref="B31:G31"/>
    <mergeCell ref="B32:G32"/>
  </mergeCells>
  <dataValidations count="2">
    <dataValidation type="list" allowBlank="1" showInputMessage="1" showErrorMessage="1" sqref="G5">
      <formula1>"Sim,Não"</formula1>
    </dataValidation>
    <dataValidation type="list" allowBlank="1" showInputMessage="1" showErrorMessage="1" sqref="B17:G36">
      <formula1>$B$43:$B$179</formula1>
    </dataValidation>
  </dataValidations>
  <hyperlinks>
    <hyperlink ref="E2" location="Início!A1" display="Início"/>
    <hyperlink ref="F2" location="'6_Grau de satisfação'!A1" display="Anterior"/>
    <hyperlink ref="G2" location="'8_Ações de capacitação 2014_15'!A1" display="Seguinte"/>
  </hyperlinks>
  <printOptions horizontalCentered="1"/>
  <pageMargins left="0.74803149606299213" right="0.74803149606299213" top="0.98425196850393704" bottom="0.78740157480314965" header="0.39370078740157483" footer="0.47244094488188981"/>
  <pageSetup paperSize="9" orientation="portrait" r:id="rId1"/>
  <headerFooter alignWithMargins="0">
    <oddHeader>&amp;C&amp;"Calibri,Negrito"&amp;16Relatório TEIP 2014/2015</oddHeader>
    <oddFooter>&amp;RPág.&amp;P de &amp;N da secção 9</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51"/>
  <dimension ref="A1:AP31"/>
  <sheetViews>
    <sheetView showGridLines="0" topLeftCell="Q1" zoomScaleNormal="100" workbookViewId="0">
      <selection activeCell="R8" sqref="R8:R9"/>
    </sheetView>
  </sheetViews>
  <sheetFormatPr defaultRowHeight="15" x14ac:dyDescent="0.2"/>
  <cols>
    <col min="1" max="1" width="34" style="267" customWidth="1"/>
    <col min="2" max="2" width="47" style="267" customWidth="1"/>
    <col min="3" max="3" width="2.28515625" style="267" customWidth="1"/>
    <col min="4" max="4" width="13.42578125" style="267" customWidth="1"/>
    <col min="5" max="5" width="18" style="267" customWidth="1"/>
    <col min="6" max="7" width="11.140625" style="267" customWidth="1"/>
    <col min="8" max="10" width="8" style="267" customWidth="1"/>
    <col min="11" max="11" width="10.7109375" style="267" customWidth="1"/>
    <col min="12" max="12" width="17" style="267" customWidth="1"/>
    <col min="13" max="13" width="18.140625" style="267" customWidth="1"/>
    <col min="14" max="14" width="11.42578125" style="267" customWidth="1"/>
    <col min="15" max="15" width="19.5703125" style="267" customWidth="1"/>
    <col min="16" max="16" width="52.5703125" style="267" customWidth="1"/>
    <col min="17" max="17" width="13.42578125" style="267" customWidth="1"/>
    <col min="18" max="18" width="45.140625" style="267" customWidth="1"/>
    <col min="19" max="19" width="51.42578125" style="267" customWidth="1"/>
    <col min="20" max="20" width="13.140625" style="267" customWidth="1"/>
    <col min="21" max="21" width="25.5703125" style="267" customWidth="1"/>
    <col min="22" max="22" width="9.140625" style="267" customWidth="1"/>
    <col min="23" max="31" width="9.140625" style="267" hidden="1" customWidth="1"/>
    <col min="32" max="36" width="9.140625" style="268" hidden="1" customWidth="1"/>
    <col min="37" max="38" width="18.42578125" style="268" hidden="1" customWidth="1"/>
    <col min="39" max="39" width="9.140625" style="269" hidden="1" customWidth="1"/>
    <col min="40" max="40" width="54.140625" style="268" hidden="1" customWidth="1"/>
    <col min="41" max="42" width="9.140625" style="267" hidden="1" customWidth="1"/>
    <col min="43" max="44" width="9.140625" style="267" customWidth="1"/>
    <col min="45" max="45" width="20.140625" style="267" customWidth="1"/>
    <col min="46" max="46" width="15.42578125" style="267" customWidth="1"/>
    <col min="47" max="47" width="25.28515625" style="267" customWidth="1"/>
    <col min="48" max="48" width="19" style="267" customWidth="1"/>
    <col min="49" max="49" width="24.28515625" style="267" customWidth="1"/>
    <col min="50" max="50" width="25.7109375" style="267" customWidth="1"/>
    <col min="51" max="51" width="22.5703125" style="267" customWidth="1"/>
    <col min="52" max="52" width="31.5703125" style="267" customWidth="1"/>
    <col min="53" max="16384" width="9.140625" style="267"/>
  </cols>
  <sheetData>
    <row r="1" spans="1:40" s="161" customFormat="1" ht="30" customHeight="1" x14ac:dyDescent="0.2">
      <c r="A1" s="42" t="str">
        <f>IF(VLOOKUP(Início!B5,Folha1!A2:C139,3)&gt;0,VLOOKUP(Início!B5,Folha1!A2:C139,3),"")</f>
        <v>Agrupamento de Escolas Miguel Torga</v>
      </c>
      <c r="B1" s="193"/>
      <c r="C1" s="194"/>
      <c r="D1" s="194"/>
      <c r="E1" s="194"/>
      <c r="F1" s="194"/>
      <c r="G1" s="194"/>
      <c r="H1" s="194"/>
      <c r="I1" s="194"/>
      <c r="J1" s="194"/>
      <c r="K1" s="194"/>
      <c r="L1" s="194"/>
      <c r="M1" s="194"/>
      <c r="N1" s="46">
        <f>IF(Início!G5&gt;0,Início!G5,"")</f>
        <v>1115498</v>
      </c>
      <c r="O1" s="193"/>
      <c r="P1" s="193"/>
      <c r="Q1" s="193"/>
      <c r="R1" s="193"/>
      <c r="S1" s="193"/>
      <c r="T1" s="193"/>
      <c r="U1" s="193"/>
    </row>
    <row r="2" spans="1:40" s="174" customFormat="1" ht="12.75" x14ac:dyDescent="0.2">
      <c r="I2" s="68"/>
      <c r="L2" s="201" t="s">
        <v>18</v>
      </c>
      <c r="M2" s="201" t="s">
        <v>20</v>
      </c>
      <c r="N2" s="191" t="s">
        <v>19</v>
      </c>
      <c r="O2" s="68"/>
    </row>
    <row r="3" spans="1:40" s="144" customFormat="1" ht="29.25" customHeight="1" x14ac:dyDescent="0.2">
      <c r="A3" s="805" t="s">
        <v>665</v>
      </c>
      <c r="B3" s="518"/>
      <c r="C3" s="518"/>
      <c r="D3" s="518"/>
      <c r="E3" s="518"/>
      <c r="F3" s="518"/>
      <c r="G3" s="518"/>
      <c r="H3" s="584"/>
      <c r="I3" s="584"/>
      <c r="J3" s="584"/>
      <c r="K3" s="584"/>
      <c r="L3" s="584"/>
      <c r="M3" s="584"/>
      <c r="N3" s="584"/>
      <c r="O3" s="584"/>
      <c r="P3" s="584"/>
      <c r="Q3" s="584"/>
      <c r="R3" s="584"/>
      <c r="S3" s="584"/>
      <c r="T3" s="584"/>
      <c r="U3" s="584"/>
    </row>
    <row r="4" spans="1:40" s="272" customFormat="1" ht="39.75" customHeight="1" x14ac:dyDescent="0.2">
      <c r="A4" s="887" t="s">
        <v>733</v>
      </c>
      <c r="B4" s="888"/>
      <c r="C4" s="888"/>
      <c r="D4" s="888"/>
      <c r="E4" s="888"/>
      <c r="F4" s="888"/>
      <c r="G4" s="888"/>
      <c r="H4" s="888"/>
      <c r="I4" s="888"/>
      <c r="J4" s="888"/>
      <c r="K4" s="888"/>
      <c r="L4" s="888"/>
      <c r="M4" s="888"/>
      <c r="N4" s="888"/>
      <c r="O4" s="888"/>
      <c r="P4" s="271"/>
      <c r="AF4" s="268" t="s">
        <v>521</v>
      </c>
      <c r="AG4" s="273"/>
      <c r="AH4" s="273"/>
      <c r="AI4" s="273"/>
      <c r="AJ4" s="273"/>
      <c r="AK4" s="268" t="s">
        <v>522</v>
      </c>
      <c r="AL4" s="268" t="s">
        <v>523</v>
      </c>
      <c r="AM4" s="273"/>
      <c r="AN4" s="270" t="s">
        <v>524</v>
      </c>
    </row>
    <row r="5" spans="1:40" ht="24.75" customHeight="1" x14ac:dyDescent="0.2">
      <c r="S5" s="299" t="s">
        <v>731</v>
      </c>
      <c r="T5" s="894" t="s">
        <v>730</v>
      </c>
      <c r="U5" s="895"/>
      <c r="AF5" s="268" t="s">
        <v>525</v>
      </c>
      <c r="AK5" s="268" t="s">
        <v>526</v>
      </c>
      <c r="AL5" s="268" t="s">
        <v>527</v>
      </c>
      <c r="AN5" s="270" t="s">
        <v>528</v>
      </c>
    </row>
    <row r="6" spans="1:40" s="274" customFormat="1" ht="69.75" customHeight="1" x14ac:dyDescent="0.2">
      <c r="A6" s="885" t="s">
        <v>520</v>
      </c>
      <c r="B6" s="889" t="s">
        <v>529</v>
      </c>
      <c r="C6" s="889" t="s">
        <v>530</v>
      </c>
      <c r="D6" s="891"/>
      <c r="E6" s="885" t="s">
        <v>531</v>
      </c>
      <c r="F6" s="885" t="s">
        <v>532</v>
      </c>
      <c r="G6" s="885" t="s">
        <v>533</v>
      </c>
      <c r="H6" s="885" t="s">
        <v>534</v>
      </c>
      <c r="I6" s="885" t="s">
        <v>535</v>
      </c>
      <c r="J6" s="885" t="s">
        <v>536</v>
      </c>
      <c r="K6" s="885" t="s">
        <v>537</v>
      </c>
      <c r="L6" s="885" t="s">
        <v>538</v>
      </c>
      <c r="M6" s="885" t="s">
        <v>662</v>
      </c>
      <c r="N6" s="885" t="s">
        <v>540</v>
      </c>
      <c r="O6" s="885" t="s">
        <v>541</v>
      </c>
      <c r="P6" s="885" t="s">
        <v>542</v>
      </c>
      <c r="Q6" s="299" t="s">
        <v>720</v>
      </c>
      <c r="R6" s="299" t="s">
        <v>727</v>
      </c>
      <c r="S6" s="299" t="s">
        <v>732</v>
      </c>
      <c r="T6" s="299" t="s">
        <v>728</v>
      </c>
      <c r="U6" s="885" t="s">
        <v>729</v>
      </c>
      <c r="AF6" s="275" t="s">
        <v>543</v>
      </c>
      <c r="AG6" s="276"/>
      <c r="AH6" s="276"/>
      <c r="AI6" s="276"/>
      <c r="AJ6" s="276"/>
      <c r="AK6" s="275" t="s">
        <v>544</v>
      </c>
      <c r="AL6" s="275" t="s">
        <v>545</v>
      </c>
      <c r="AN6" s="277" t="s">
        <v>546</v>
      </c>
    </row>
    <row r="7" spans="1:40" s="278" customFormat="1" ht="36" customHeight="1" x14ac:dyDescent="0.2">
      <c r="A7" s="886"/>
      <c r="B7" s="890"/>
      <c r="C7" s="890"/>
      <c r="D7" s="892"/>
      <c r="E7" s="886"/>
      <c r="F7" s="886"/>
      <c r="G7" s="886"/>
      <c r="H7" s="886"/>
      <c r="I7" s="886"/>
      <c r="J7" s="886"/>
      <c r="K7" s="886"/>
      <c r="L7" s="886"/>
      <c r="M7" s="886"/>
      <c r="N7" s="886"/>
      <c r="O7" s="886"/>
      <c r="P7" s="886"/>
      <c r="Q7" s="896" t="s">
        <v>547</v>
      </c>
      <c r="R7" s="897"/>
      <c r="S7" s="897"/>
      <c r="T7" s="898"/>
      <c r="U7" s="899"/>
      <c r="AF7" s="270" t="s">
        <v>548</v>
      </c>
      <c r="AG7" s="270"/>
      <c r="AH7" s="270"/>
      <c r="AI7" s="270"/>
      <c r="AJ7" s="270"/>
      <c r="AK7" s="270"/>
      <c r="AL7" s="270" t="s">
        <v>549</v>
      </c>
      <c r="AN7" s="270" t="s">
        <v>550</v>
      </c>
    </row>
    <row r="8" spans="1:40" s="280" customFormat="1" ht="37.5" customHeight="1" x14ac:dyDescent="0.2">
      <c r="A8" s="879" t="s">
        <v>524</v>
      </c>
      <c r="B8" s="876" t="s">
        <v>744</v>
      </c>
      <c r="C8" s="442" t="s">
        <v>551</v>
      </c>
      <c r="D8" s="279" t="s">
        <v>522</v>
      </c>
      <c r="E8" s="876" t="s">
        <v>824</v>
      </c>
      <c r="F8" s="881">
        <v>41994</v>
      </c>
      <c r="G8" s="881"/>
      <c r="H8" s="871">
        <v>5</v>
      </c>
      <c r="I8" s="871">
        <v>10</v>
      </c>
      <c r="J8" s="883">
        <f>IF(AND(H8&lt;&gt;"",I8&lt;&gt;""),H8*I8,"-")</f>
        <v>50</v>
      </c>
      <c r="K8" s="877"/>
      <c r="L8" s="872"/>
      <c r="M8" s="876" t="s">
        <v>521</v>
      </c>
      <c r="N8" s="871">
        <v>21</v>
      </c>
      <c r="O8" s="876" t="s">
        <v>826</v>
      </c>
      <c r="P8" s="878" t="s">
        <v>745</v>
      </c>
      <c r="Q8" s="871" t="s">
        <v>738</v>
      </c>
      <c r="R8" s="874" t="s">
        <v>828</v>
      </c>
      <c r="S8" s="874"/>
      <c r="T8" s="893">
        <v>1</v>
      </c>
      <c r="U8" s="872" t="s">
        <v>739</v>
      </c>
      <c r="AF8" s="265" t="s">
        <v>552</v>
      </c>
      <c r="AG8" s="277"/>
      <c r="AH8" s="277"/>
      <c r="AI8" s="277"/>
      <c r="AJ8" s="277"/>
      <c r="AK8" s="277"/>
      <c r="AL8" s="277" t="s">
        <v>553</v>
      </c>
      <c r="AN8" s="277" t="s">
        <v>554</v>
      </c>
    </row>
    <row r="9" spans="1:40" s="280" customFormat="1" ht="37.5" customHeight="1" x14ac:dyDescent="0.2">
      <c r="A9" s="880"/>
      <c r="B9" s="876"/>
      <c r="C9" s="442" t="s">
        <v>555</v>
      </c>
      <c r="D9" s="279" t="s">
        <v>545</v>
      </c>
      <c r="E9" s="876"/>
      <c r="F9" s="882"/>
      <c r="G9" s="882"/>
      <c r="H9" s="871"/>
      <c r="I9" s="871"/>
      <c r="J9" s="884"/>
      <c r="K9" s="877"/>
      <c r="L9" s="873"/>
      <c r="M9" s="876"/>
      <c r="N9" s="871"/>
      <c r="O9" s="876"/>
      <c r="P9" s="878"/>
      <c r="Q9" s="871"/>
      <c r="R9" s="875"/>
      <c r="S9" s="875"/>
      <c r="T9" s="873"/>
      <c r="U9" s="873"/>
      <c r="AF9" s="265" t="s">
        <v>556</v>
      </c>
      <c r="AG9" s="277"/>
      <c r="AH9" s="277"/>
      <c r="AI9" s="277"/>
      <c r="AJ9" s="277"/>
      <c r="AK9" s="277"/>
      <c r="AL9" s="277"/>
      <c r="AN9" s="277" t="s">
        <v>557</v>
      </c>
    </row>
    <row r="10" spans="1:40" s="280" customFormat="1" ht="37.5" customHeight="1" x14ac:dyDescent="0.2">
      <c r="A10" s="879" t="s">
        <v>524</v>
      </c>
      <c r="B10" s="876" t="s">
        <v>825</v>
      </c>
      <c r="C10" s="442" t="s">
        <v>551</v>
      </c>
      <c r="D10" s="279" t="s">
        <v>522</v>
      </c>
      <c r="E10" s="876" t="s">
        <v>824</v>
      </c>
      <c r="F10" s="881">
        <v>42025</v>
      </c>
      <c r="G10" s="881"/>
      <c r="H10" s="871">
        <v>3</v>
      </c>
      <c r="I10" s="871">
        <v>5</v>
      </c>
      <c r="J10" s="883">
        <f>IF(AND(H10&lt;&gt;"",I10&lt;&gt;""),H10*I10,"-")</f>
        <v>15</v>
      </c>
      <c r="K10" s="877"/>
      <c r="L10" s="872"/>
      <c r="M10" s="876" t="s">
        <v>543</v>
      </c>
      <c r="N10" s="871">
        <v>25</v>
      </c>
      <c r="O10" s="876"/>
      <c r="P10" s="878" t="s">
        <v>827</v>
      </c>
      <c r="Q10" s="871" t="s">
        <v>738</v>
      </c>
      <c r="R10" s="874" t="s">
        <v>829</v>
      </c>
      <c r="S10" s="876"/>
      <c r="T10" s="893">
        <v>1</v>
      </c>
      <c r="U10" s="872" t="s">
        <v>739</v>
      </c>
      <c r="AF10" s="277"/>
      <c r="AG10" s="277"/>
      <c r="AH10" s="277"/>
      <c r="AI10" s="277"/>
      <c r="AJ10" s="277"/>
      <c r="AK10" s="277"/>
      <c r="AL10" s="277"/>
      <c r="AN10" s="277" t="s">
        <v>558</v>
      </c>
    </row>
    <row r="11" spans="1:40" s="280" customFormat="1" ht="37.5" customHeight="1" x14ac:dyDescent="0.2">
      <c r="A11" s="880"/>
      <c r="B11" s="876"/>
      <c r="C11" s="442" t="s">
        <v>555</v>
      </c>
      <c r="D11" s="279" t="s">
        <v>545</v>
      </c>
      <c r="E11" s="876"/>
      <c r="F11" s="882"/>
      <c r="G11" s="882"/>
      <c r="H11" s="871"/>
      <c r="I11" s="871"/>
      <c r="J11" s="884"/>
      <c r="K11" s="877"/>
      <c r="L11" s="873"/>
      <c r="M11" s="876"/>
      <c r="N11" s="871"/>
      <c r="O11" s="876"/>
      <c r="P11" s="878"/>
      <c r="Q11" s="871"/>
      <c r="R11" s="875"/>
      <c r="S11" s="876"/>
      <c r="T11" s="873"/>
      <c r="U11" s="873"/>
      <c r="AF11" s="277"/>
      <c r="AG11" s="277"/>
      <c r="AH11" s="277"/>
      <c r="AI11" s="277"/>
      <c r="AJ11" s="277"/>
      <c r="AK11" s="277"/>
      <c r="AL11" s="277"/>
      <c r="AN11" s="277" t="s">
        <v>559</v>
      </c>
    </row>
    <row r="12" spans="1:40" s="264" customFormat="1" ht="37.5" customHeight="1" x14ac:dyDescent="0.2">
      <c r="A12" s="879" t="s">
        <v>557</v>
      </c>
      <c r="B12" s="876" t="s">
        <v>819</v>
      </c>
      <c r="C12" s="442" t="s">
        <v>551</v>
      </c>
      <c r="D12" s="279" t="s">
        <v>522</v>
      </c>
      <c r="E12" s="876" t="s">
        <v>830</v>
      </c>
      <c r="F12" s="881">
        <v>42066</v>
      </c>
      <c r="G12" s="881"/>
      <c r="H12" s="871">
        <v>5</v>
      </c>
      <c r="I12" s="871">
        <v>10</v>
      </c>
      <c r="J12" s="883">
        <f>IF(AND(H12&lt;&gt;"",I12&lt;&gt;""),H12*I12,"-")</f>
        <v>50</v>
      </c>
      <c r="K12" s="877"/>
      <c r="L12" s="872"/>
      <c r="M12" s="876" t="s">
        <v>521</v>
      </c>
      <c r="N12" s="871">
        <v>3</v>
      </c>
      <c r="O12" s="876" t="s">
        <v>826</v>
      </c>
      <c r="P12" s="878" t="s">
        <v>831</v>
      </c>
      <c r="Q12" s="871" t="s">
        <v>832</v>
      </c>
      <c r="R12" s="874" t="s">
        <v>833</v>
      </c>
      <c r="S12" s="876" t="s">
        <v>834</v>
      </c>
      <c r="T12" s="872"/>
      <c r="U12" s="872"/>
      <c r="AF12" s="265"/>
      <c r="AG12" s="265"/>
      <c r="AH12" s="265"/>
      <c r="AI12" s="265"/>
      <c r="AJ12" s="265"/>
      <c r="AK12" s="265"/>
      <c r="AL12" s="265"/>
      <c r="AM12" s="266"/>
      <c r="AN12" s="277" t="s">
        <v>69</v>
      </c>
    </row>
    <row r="13" spans="1:40" s="264" customFormat="1" ht="37.5" customHeight="1" x14ac:dyDescent="0.2">
      <c r="A13" s="880"/>
      <c r="B13" s="876"/>
      <c r="C13" s="442" t="s">
        <v>555</v>
      </c>
      <c r="D13" s="279" t="s">
        <v>545</v>
      </c>
      <c r="E13" s="876"/>
      <c r="F13" s="882"/>
      <c r="G13" s="882"/>
      <c r="H13" s="871"/>
      <c r="I13" s="871"/>
      <c r="J13" s="884"/>
      <c r="K13" s="877"/>
      <c r="L13" s="873"/>
      <c r="M13" s="876"/>
      <c r="N13" s="871"/>
      <c r="O13" s="876"/>
      <c r="P13" s="878"/>
      <c r="Q13" s="871"/>
      <c r="R13" s="875"/>
      <c r="S13" s="876"/>
      <c r="T13" s="873"/>
      <c r="U13" s="873"/>
      <c r="AF13" s="265"/>
      <c r="AG13" s="265"/>
      <c r="AH13" s="265"/>
      <c r="AI13" s="265"/>
      <c r="AJ13" s="265"/>
      <c r="AK13" s="265"/>
      <c r="AL13" s="265"/>
      <c r="AM13" s="266"/>
      <c r="AN13" s="265"/>
    </row>
    <row r="14" spans="1:40" ht="37.5" customHeight="1" x14ac:dyDescent="0.2">
      <c r="A14" s="879"/>
      <c r="B14" s="876"/>
      <c r="C14" s="442" t="s">
        <v>551</v>
      </c>
      <c r="D14" s="279"/>
      <c r="E14" s="876"/>
      <c r="F14" s="881"/>
      <c r="G14" s="881"/>
      <c r="H14" s="871"/>
      <c r="I14" s="871"/>
      <c r="J14" s="883" t="str">
        <f>IF(AND(H14&lt;&gt;"",I14&lt;&gt;""),H14*I14,"-")</f>
        <v>-</v>
      </c>
      <c r="K14" s="877"/>
      <c r="L14" s="872"/>
      <c r="M14" s="876"/>
      <c r="N14" s="871"/>
      <c r="O14" s="876"/>
      <c r="P14" s="878"/>
      <c r="Q14" s="871"/>
      <c r="R14" s="874"/>
      <c r="S14" s="876"/>
      <c r="T14" s="872"/>
      <c r="U14" s="872"/>
    </row>
    <row r="15" spans="1:40" ht="37.5" customHeight="1" x14ac:dyDescent="0.2">
      <c r="A15" s="880"/>
      <c r="B15" s="876"/>
      <c r="C15" s="442" t="s">
        <v>555</v>
      </c>
      <c r="D15" s="279"/>
      <c r="E15" s="876"/>
      <c r="F15" s="882"/>
      <c r="G15" s="882"/>
      <c r="H15" s="871"/>
      <c r="I15" s="871"/>
      <c r="J15" s="884"/>
      <c r="K15" s="877"/>
      <c r="L15" s="873"/>
      <c r="M15" s="876"/>
      <c r="N15" s="871"/>
      <c r="O15" s="876"/>
      <c r="P15" s="878"/>
      <c r="Q15" s="871"/>
      <c r="R15" s="875"/>
      <c r="S15" s="876"/>
      <c r="T15" s="873"/>
      <c r="U15" s="873"/>
    </row>
    <row r="16" spans="1:40" ht="37.5" customHeight="1" x14ac:dyDescent="0.2">
      <c r="A16" s="879"/>
      <c r="B16" s="876"/>
      <c r="C16" s="442" t="s">
        <v>551</v>
      </c>
      <c r="D16" s="279"/>
      <c r="E16" s="876"/>
      <c r="F16" s="881"/>
      <c r="G16" s="881"/>
      <c r="H16" s="871"/>
      <c r="I16" s="871"/>
      <c r="J16" s="883" t="str">
        <f>IF(AND(H16&lt;&gt;"",I16&lt;&gt;""),H16*I16,"-")</f>
        <v>-</v>
      </c>
      <c r="K16" s="877"/>
      <c r="L16" s="872"/>
      <c r="M16" s="876"/>
      <c r="N16" s="871"/>
      <c r="O16" s="876"/>
      <c r="P16" s="878"/>
      <c r="Q16" s="871"/>
      <c r="R16" s="874"/>
      <c r="S16" s="876"/>
      <c r="T16" s="872"/>
      <c r="U16" s="872"/>
    </row>
    <row r="17" spans="1:21" ht="37.5" customHeight="1" x14ac:dyDescent="0.2">
      <c r="A17" s="880"/>
      <c r="B17" s="876"/>
      <c r="C17" s="442" t="s">
        <v>555</v>
      </c>
      <c r="D17" s="279"/>
      <c r="E17" s="876"/>
      <c r="F17" s="882"/>
      <c r="G17" s="882"/>
      <c r="H17" s="871"/>
      <c r="I17" s="871"/>
      <c r="J17" s="884"/>
      <c r="K17" s="877"/>
      <c r="L17" s="873"/>
      <c r="M17" s="876"/>
      <c r="N17" s="871"/>
      <c r="O17" s="876"/>
      <c r="P17" s="878"/>
      <c r="Q17" s="871"/>
      <c r="R17" s="875"/>
      <c r="S17" s="876"/>
      <c r="T17" s="873"/>
      <c r="U17" s="873"/>
    </row>
    <row r="18" spans="1:21" ht="37.5" customHeight="1" x14ac:dyDescent="0.2">
      <c r="A18" s="879"/>
      <c r="B18" s="876"/>
      <c r="C18" s="442" t="s">
        <v>551</v>
      </c>
      <c r="D18" s="279"/>
      <c r="E18" s="876"/>
      <c r="F18" s="881"/>
      <c r="G18" s="881"/>
      <c r="H18" s="871"/>
      <c r="I18" s="871"/>
      <c r="J18" s="883" t="str">
        <f>IF(AND(H18&lt;&gt;"",I18&lt;&gt;""),H18*I18,"-")</f>
        <v>-</v>
      </c>
      <c r="K18" s="877"/>
      <c r="L18" s="872"/>
      <c r="M18" s="876"/>
      <c r="N18" s="871"/>
      <c r="O18" s="876"/>
      <c r="P18" s="878"/>
      <c r="Q18" s="871"/>
      <c r="R18" s="874"/>
      <c r="S18" s="876"/>
      <c r="T18" s="872"/>
      <c r="U18" s="872"/>
    </row>
    <row r="19" spans="1:21" ht="37.5" customHeight="1" x14ac:dyDescent="0.2">
      <c r="A19" s="880"/>
      <c r="B19" s="876"/>
      <c r="C19" s="442" t="s">
        <v>555</v>
      </c>
      <c r="D19" s="279"/>
      <c r="E19" s="876"/>
      <c r="F19" s="882"/>
      <c r="G19" s="882"/>
      <c r="H19" s="871"/>
      <c r="I19" s="871"/>
      <c r="J19" s="884"/>
      <c r="K19" s="877"/>
      <c r="L19" s="873"/>
      <c r="M19" s="876"/>
      <c r="N19" s="871"/>
      <c r="O19" s="876"/>
      <c r="P19" s="878"/>
      <c r="Q19" s="871"/>
      <c r="R19" s="875"/>
      <c r="S19" s="876"/>
      <c r="T19" s="873"/>
      <c r="U19" s="873"/>
    </row>
    <row r="20" spans="1:21" ht="37.5" customHeight="1" x14ac:dyDescent="0.2">
      <c r="A20" s="879"/>
      <c r="B20" s="876"/>
      <c r="C20" s="442" t="s">
        <v>551</v>
      </c>
      <c r="D20" s="279"/>
      <c r="E20" s="876"/>
      <c r="F20" s="881"/>
      <c r="G20" s="881"/>
      <c r="H20" s="871"/>
      <c r="I20" s="871"/>
      <c r="J20" s="883" t="str">
        <f>IF(AND(H20&lt;&gt;"",I20&lt;&gt;""),H20*I20,"-")</f>
        <v>-</v>
      </c>
      <c r="K20" s="877"/>
      <c r="L20" s="872"/>
      <c r="M20" s="876"/>
      <c r="N20" s="871"/>
      <c r="O20" s="876"/>
      <c r="P20" s="878"/>
      <c r="Q20" s="871"/>
      <c r="R20" s="874"/>
      <c r="S20" s="876"/>
      <c r="T20" s="872"/>
      <c r="U20" s="872"/>
    </row>
    <row r="21" spans="1:21" ht="37.5" customHeight="1" x14ac:dyDescent="0.2">
      <c r="A21" s="880"/>
      <c r="B21" s="876"/>
      <c r="C21" s="442" t="s">
        <v>555</v>
      </c>
      <c r="D21" s="279"/>
      <c r="E21" s="876"/>
      <c r="F21" s="882"/>
      <c r="G21" s="882"/>
      <c r="H21" s="871"/>
      <c r="I21" s="871"/>
      <c r="J21" s="884"/>
      <c r="K21" s="877"/>
      <c r="L21" s="873"/>
      <c r="M21" s="876"/>
      <c r="N21" s="871"/>
      <c r="O21" s="876"/>
      <c r="P21" s="878"/>
      <c r="Q21" s="871"/>
      <c r="R21" s="875"/>
      <c r="S21" s="876"/>
      <c r="T21" s="873"/>
      <c r="U21" s="873"/>
    </row>
    <row r="22" spans="1:21" ht="37.5" customHeight="1" x14ac:dyDescent="0.2">
      <c r="A22" s="879"/>
      <c r="B22" s="876"/>
      <c r="C22" s="442" t="s">
        <v>551</v>
      </c>
      <c r="D22" s="279"/>
      <c r="E22" s="876"/>
      <c r="F22" s="881"/>
      <c r="G22" s="881"/>
      <c r="H22" s="871"/>
      <c r="I22" s="871"/>
      <c r="J22" s="883" t="str">
        <f>IF(AND(H22&lt;&gt;"",I22&lt;&gt;""),H22*I22,"-")</f>
        <v>-</v>
      </c>
      <c r="K22" s="877"/>
      <c r="L22" s="872"/>
      <c r="M22" s="876"/>
      <c r="N22" s="871"/>
      <c r="O22" s="876"/>
      <c r="P22" s="878"/>
      <c r="Q22" s="871"/>
      <c r="R22" s="874"/>
      <c r="S22" s="876"/>
      <c r="T22" s="872"/>
      <c r="U22" s="872"/>
    </row>
    <row r="23" spans="1:21" ht="37.5" customHeight="1" x14ac:dyDescent="0.2">
      <c r="A23" s="880"/>
      <c r="B23" s="876"/>
      <c r="C23" s="442" t="s">
        <v>555</v>
      </c>
      <c r="D23" s="279"/>
      <c r="E23" s="876"/>
      <c r="F23" s="882"/>
      <c r="G23" s="882"/>
      <c r="H23" s="871"/>
      <c r="I23" s="871"/>
      <c r="J23" s="884"/>
      <c r="K23" s="877"/>
      <c r="L23" s="873"/>
      <c r="M23" s="876"/>
      <c r="N23" s="871"/>
      <c r="O23" s="876"/>
      <c r="P23" s="878"/>
      <c r="Q23" s="871"/>
      <c r="R23" s="875"/>
      <c r="S23" s="876"/>
      <c r="T23" s="873"/>
      <c r="U23" s="873"/>
    </row>
    <row r="24" spans="1:21" ht="37.5" customHeight="1" x14ac:dyDescent="0.2">
      <c r="A24" s="879"/>
      <c r="B24" s="876"/>
      <c r="C24" s="442" t="s">
        <v>551</v>
      </c>
      <c r="D24" s="279"/>
      <c r="E24" s="876"/>
      <c r="F24" s="881"/>
      <c r="G24" s="881"/>
      <c r="H24" s="871"/>
      <c r="I24" s="871"/>
      <c r="J24" s="883" t="str">
        <f>IF(AND(H24&lt;&gt;"",I24&lt;&gt;""),H24*I24,"-")</f>
        <v>-</v>
      </c>
      <c r="K24" s="877"/>
      <c r="L24" s="872"/>
      <c r="M24" s="876"/>
      <c r="N24" s="871"/>
      <c r="O24" s="876"/>
      <c r="P24" s="878"/>
      <c r="Q24" s="871"/>
      <c r="R24" s="874"/>
      <c r="S24" s="876"/>
      <c r="T24" s="872"/>
      <c r="U24" s="872"/>
    </row>
    <row r="25" spans="1:21" ht="37.5" customHeight="1" x14ac:dyDescent="0.2">
      <c r="A25" s="880"/>
      <c r="B25" s="876"/>
      <c r="C25" s="442" t="s">
        <v>555</v>
      </c>
      <c r="D25" s="279"/>
      <c r="E25" s="876"/>
      <c r="F25" s="882"/>
      <c r="G25" s="882"/>
      <c r="H25" s="871"/>
      <c r="I25" s="871"/>
      <c r="J25" s="884"/>
      <c r="K25" s="877"/>
      <c r="L25" s="873"/>
      <c r="M25" s="876"/>
      <c r="N25" s="871"/>
      <c r="O25" s="876"/>
      <c r="P25" s="878"/>
      <c r="Q25" s="871"/>
      <c r="R25" s="875"/>
      <c r="S25" s="876"/>
      <c r="T25" s="873"/>
      <c r="U25" s="873"/>
    </row>
    <row r="26" spans="1:21" ht="37.5" customHeight="1" x14ac:dyDescent="0.2">
      <c r="A26" s="879"/>
      <c r="B26" s="876"/>
      <c r="C26" s="442" t="s">
        <v>551</v>
      </c>
      <c r="D26" s="279"/>
      <c r="E26" s="876"/>
      <c r="F26" s="881"/>
      <c r="G26" s="881"/>
      <c r="H26" s="871"/>
      <c r="I26" s="871"/>
      <c r="J26" s="883" t="str">
        <f>IF(AND(H26&lt;&gt;"",I26&lt;&gt;""),H26*I26,"-")</f>
        <v>-</v>
      </c>
      <c r="K26" s="877"/>
      <c r="L26" s="872"/>
      <c r="M26" s="876"/>
      <c r="N26" s="871"/>
      <c r="O26" s="876"/>
      <c r="P26" s="878"/>
      <c r="Q26" s="871"/>
      <c r="R26" s="874"/>
      <c r="S26" s="876"/>
      <c r="T26" s="872"/>
      <c r="U26" s="872"/>
    </row>
    <row r="27" spans="1:21" ht="37.5" customHeight="1" x14ac:dyDescent="0.2">
      <c r="A27" s="880"/>
      <c r="B27" s="876"/>
      <c r="C27" s="442" t="s">
        <v>555</v>
      </c>
      <c r="D27" s="279"/>
      <c r="E27" s="876"/>
      <c r="F27" s="882"/>
      <c r="G27" s="882"/>
      <c r="H27" s="871"/>
      <c r="I27" s="871"/>
      <c r="J27" s="884"/>
      <c r="K27" s="877"/>
      <c r="L27" s="873"/>
      <c r="M27" s="876"/>
      <c r="N27" s="871"/>
      <c r="O27" s="876"/>
      <c r="P27" s="878"/>
      <c r="Q27" s="871"/>
      <c r="R27" s="875"/>
      <c r="S27" s="876"/>
      <c r="T27" s="873"/>
      <c r="U27" s="873"/>
    </row>
    <row r="28" spans="1:21" ht="37.5" customHeight="1" x14ac:dyDescent="0.2">
      <c r="A28" s="879"/>
      <c r="B28" s="876"/>
      <c r="C28" s="442" t="s">
        <v>551</v>
      </c>
      <c r="D28" s="279"/>
      <c r="E28" s="876"/>
      <c r="F28" s="881"/>
      <c r="G28" s="881"/>
      <c r="H28" s="871"/>
      <c r="I28" s="871"/>
      <c r="J28" s="883" t="str">
        <f>IF(AND(H28&lt;&gt;"",I28&lt;&gt;""),H28*I28,"-")</f>
        <v>-</v>
      </c>
      <c r="K28" s="877"/>
      <c r="L28" s="872"/>
      <c r="M28" s="876"/>
      <c r="N28" s="871"/>
      <c r="O28" s="876"/>
      <c r="P28" s="878"/>
      <c r="Q28" s="871"/>
      <c r="R28" s="874"/>
      <c r="S28" s="876"/>
      <c r="T28" s="872"/>
      <c r="U28" s="872"/>
    </row>
    <row r="29" spans="1:21" ht="37.5" customHeight="1" x14ac:dyDescent="0.2">
      <c r="A29" s="880"/>
      <c r="B29" s="876"/>
      <c r="C29" s="442" t="s">
        <v>555</v>
      </c>
      <c r="D29" s="279"/>
      <c r="E29" s="876"/>
      <c r="F29" s="882"/>
      <c r="G29" s="882"/>
      <c r="H29" s="871"/>
      <c r="I29" s="871"/>
      <c r="J29" s="884"/>
      <c r="K29" s="877"/>
      <c r="L29" s="873"/>
      <c r="M29" s="876"/>
      <c r="N29" s="871"/>
      <c r="O29" s="876"/>
      <c r="P29" s="878"/>
      <c r="Q29" s="871"/>
      <c r="R29" s="875"/>
      <c r="S29" s="876"/>
      <c r="T29" s="873"/>
      <c r="U29" s="873"/>
    </row>
    <row r="30" spans="1:21" ht="37.5" customHeight="1" x14ac:dyDescent="0.2">
      <c r="A30" s="879"/>
      <c r="B30" s="876"/>
      <c r="C30" s="442" t="s">
        <v>551</v>
      </c>
      <c r="D30" s="279"/>
      <c r="E30" s="876"/>
      <c r="F30" s="881"/>
      <c r="G30" s="881"/>
      <c r="H30" s="871"/>
      <c r="I30" s="871"/>
      <c r="J30" s="883" t="str">
        <f>IF(AND(H30&lt;&gt;"",I30&lt;&gt;""),H30*I30,"-")</f>
        <v>-</v>
      </c>
      <c r="K30" s="877"/>
      <c r="L30" s="872"/>
      <c r="M30" s="876"/>
      <c r="N30" s="871"/>
      <c r="O30" s="876"/>
      <c r="P30" s="878"/>
      <c r="Q30" s="871"/>
      <c r="R30" s="874"/>
      <c r="S30" s="876"/>
      <c r="T30" s="872"/>
      <c r="U30" s="872"/>
    </row>
    <row r="31" spans="1:21" ht="37.5" customHeight="1" x14ac:dyDescent="0.2">
      <c r="A31" s="880"/>
      <c r="B31" s="876"/>
      <c r="C31" s="442" t="s">
        <v>555</v>
      </c>
      <c r="D31" s="279"/>
      <c r="E31" s="876"/>
      <c r="F31" s="882"/>
      <c r="G31" s="882"/>
      <c r="H31" s="871"/>
      <c r="I31" s="871"/>
      <c r="J31" s="884"/>
      <c r="K31" s="877"/>
      <c r="L31" s="873"/>
      <c r="M31" s="876"/>
      <c r="N31" s="871"/>
      <c r="O31" s="876"/>
      <c r="P31" s="878"/>
      <c r="Q31" s="871"/>
      <c r="R31" s="875"/>
      <c r="S31" s="876"/>
      <c r="T31" s="873"/>
      <c r="U31" s="873"/>
    </row>
  </sheetData>
  <sheetProtection password="DC9F" sheet="1" objects="1" scenarios="1"/>
  <mergeCells count="248">
    <mergeCell ref="T8:T9"/>
    <mergeCell ref="P8:P9"/>
    <mergeCell ref="P6:P7"/>
    <mergeCell ref="A8:A9"/>
    <mergeCell ref="B8:B9"/>
    <mergeCell ref="E8:E9"/>
    <mergeCell ref="F8:F9"/>
    <mergeCell ref="Q8:Q9"/>
    <mergeCell ref="J6:J7"/>
    <mergeCell ref="K6:K7"/>
    <mergeCell ref="L6:L7"/>
    <mergeCell ref="M6:M7"/>
    <mergeCell ref="A4:O4"/>
    <mergeCell ref="A6:A7"/>
    <mergeCell ref="B6:B7"/>
    <mergeCell ref="C6:D7"/>
    <mergeCell ref="E6:E7"/>
    <mergeCell ref="T10:T11"/>
    <mergeCell ref="S8:S9"/>
    <mergeCell ref="S10:S11"/>
    <mergeCell ref="A10:A11"/>
    <mergeCell ref="B10:B11"/>
    <mergeCell ref="N6:N7"/>
    <mergeCell ref="G8:G9"/>
    <mergeCell ref="H8:H9"/>
    <mergeCell ref="I8:I9"/>
    <mergeCell ref="J8:J9"/>
    <mergeCell ref="K8:K9"/>
    <mergeCell ref="Q10:Q11"/>
    <mergeCell ref="T5:U5"/>
    <mergeCell ref="Q7:T7"/>
    <mergeCell ref="U6:U7"/>
    <mergeCell ref="R8:R9"/>
    <mergeCell ref="U8:U9"/>
    <mergeCell ref="L8:L9"/>
    <mergeCell ref="M8:M9"/>
    <mergeCell ref="A12:A13"/>
    <mergeCell ref="B12:B13"/>
    <mergeCell ref="E12:E13"/>
    <mergeCell ref="F12:F13"/>
    <mergeCell ref="F6:F7"/>
    <mergeCell ref="G6:G7"/>
    <mergeCell ref="H6:H7"/>
    <mergeCell ref="I6:I7"/>
    <mergeCell ref="O6:O7"/>
    <mergeCell ref="M10:M11"/>
    <mergeCell ref="K10:K11"/>
    <mergeCell ref="L10:L11"/>
    <mergeCell ref="E10:E11"/>
    <mergeCell ref="F10:F11"/>
    <mergeCell ref="G10:G11"/>
    <mergeCell ref="H10:H11"/>
    <mergeCell ref="I10:I11"/>
    <mergeCell ref="J10:J11"/>
    <mergeCell ref="O12:O13"/>
    <mergeCell ref="O10:O11"/>
    <mergeCell ref="N8:N9"/>
    <mergeCell ref="O8:O9"/>
    <mergeCell ref="A14:A15"/>
    <mergeCell ref="B14:B15"/>
    <mergeCell ref="I14:I15"/>
    <mergeCell ref="J14:J15"/>
    <mergeCell ref="K12:K13"/>
    <mergeCell ref="E14:E15"/>
    <mergeCell ref="F14:F15"/>
    <mergeCell ref="G14:G15"/>
    <mergeCell ref="U12:U13"/>
    <mergeCell ref="L12:L13"/>
    <mergeCell ref="M12:M13"/>
    <mergeCell ref="U14:U15"/>
    <mergeCell ref="L14:L15"/>
    <mergeCell ref="M14:M15"/>
    <mergeCell ref="N14:N15"/>
    <mergeCell ref="O14:O15"/>
    <mergeCell ref="Q14:Q15"/>
    <mergeCell ref="N12:N13"/>
    <mergeCell ref="H14:H15"/>
    <mergeCell ref="K14:K15"/>
    <mergeCell ref="G12:G13"/>
    <mergeCell ref="H12:H13"/>
    <mergeCell ref="I12:I13"/>
    <mergeCell ref="J12:J13"/>
    <mergeCell ref="P14:P15"/>
    <mergeCell ref="N10:N11"/>
    <mergeCell ref="Q16:Q17"/>
    <mergeCell ref="U16:U17"/>
    <mergeCell ref="L16:L17"/>
    <mergeCell ref="M16:M17"/>
    <mergeCell ref="N16:N17"/>
    <mergeCell ref="O16:O17"/>
    <mergeCell ref="P16:P17"/>
    <mergeCell ref="R16:R17"/>
    <mergeCell ref="U10:U11"/>
    <mergeCell ref="P12:P13"/>
    <mergeCell ref="P10:P11"/>
    <mergeCell ref="Q12:Q13"/>
    <mergeCell ref="R10:R11"/>
    <mergeCell ref="R12:R13"/>
    <mergeCell ref="R14:R15"/>
    <mergeCell ref="T12:T13"/>
    <mergeCell ref="T14:T15"/>
    <mergeCell ref="T16:T17"/>
    <mergeCell ref="Q18:Q19"/>
    <mergeCell ref="K16:K17"/>
    <mergeCell ref="A16:A17"/>
    <mergeCell ref="B16:B17"/>
    <mergeCell ref="E16:E17"/>
    <mergeCell ref="F16:F17"/>
    <mergeCell ref="G16:G17"/>
    <mergeCell ref="H16:H17"/>
    <mergeCell ref="I16:I17"/>
    <mergeCell ref="J16:J17"/>
    <mergeCell ref="L20:L21"/>
    <mergeCell ref="M20:M21"/>
    <mergeCell ref="N20:N21"/>
    <mergeCell ref="O20:O21"/>
    <mergeCell ref="P20:P21"/>
    <mergeCell ref="A18:A19"/>
    <mergeCell ref="B18:B19"/>
    <mergeCell ref="E18:E19"/>
    <mergeCell ref="F18:F19"/>
    <mergeCell ref="G18:G19"/>
    <mergeCell ref="H18:H19"/>
    <mergeCell ref="I18:I19"/>
    <mergeCell ref="J18:J19"/>
    <mergeCell ref="K18:K19"/>
    <mergeCell ref="K20:K21"/>
    <mergeCell ref="T18:T19"/>
    <mergeCell ref="T20:T21"/>
    <mergeCell ref="A22:A23"/>
    <mergeCell ref="B22:B23"/>
    <mergeCell ref="E22:E23"/>
    <mergeCell ref="F22:F23"/>
    <mergeCell ref="G22:G23"/>
    <mergeCell ref="H22:H23"/>
    <mergeCell ref="I22:I23"/>
    <mergeCell ref="J22:J23"/>
    <mergeCell ref="A20:A21"/>
    <mergeCell ref="B20:B21"/>
    <mergeCell ref="E20:E21"/>
    <mergeCell ref="F20:F21"/>
    <mergeCell ref="G20:G21"/>
    <mergeCell ref="H20:H21"/>
    <mergeCell ref="I20:I21"/>
    <mergeCell ref="J20:J21"/>
    <mergeCell ref="L18:L19"/>
    <mergeCell ref="M18:M19"/>
    <mergeCell ref="N18:N19"/>
    <mergeCell ref="O18:O19"/>
    <mergeCell ref="P18:P19"/>
    <mergeCell ref="Q20:Q21"/>
    <mergeCell ref="A26:A27"/>
    <mergeCell ref="B26:B27"/>
    <mergeCell ref="J26:J27"/>
    <mergeCell ref="A24:A25"/>
    <mergeCell ref="B24:B25"/>
    <mergeCell ref="E24:E25"/>
    <mergeCell ref="F24:F25"/>
    <mergeCell ref="G24:G25"/>
    <mergeCell ref="H24:H25"/>
    <mergeCell ref="G26:G27"/>
    <mergeCell ref="E26:E27"/>
    <mergeCell ref="F26:F27"/>
    <mergeCell ref="P26:P27"/>
    <mergeCell ref="Q22:Q23"/>
    <mergeCell ref="P28:P29"/>
    <mergeCell ref="Q26:Q27"/>
    <mergeCell ref="U22:U23"/>
    <mergeCell ref="I24:I25"/>
    <mergeCell ref="J24:J25"/>
    <mergeCell ref="K22:K23"/>
    <mergeCell ref="L22:L23"/>
    <mergeCell ref="P24:P25"/>
    <mergeCell ref="M22:M23"/>
    <mergeCell ref="N22:N23"/>
    <mergeCell ref="O22:O23"/>
    <mergeCell ref="Q24:Q25"/>
    <mergeCell ref="U24:U25"/>
    <mergeCell ref="L24:L25"/>
    <mergeCell ref="M24:M25"/>
    <mergeCell ref="N24:N25"/>
    <mergeCell ref="O24:O25"/>
    <mergeCell ref="S24:S25"/>
    <mergeCell ref="K24:K25"/>
    <mergeCell ref="P22:P23"/>
    <mergeCell ref="R22:R23"/>
    <mergeCell ref="R24:R25"/>
    <mergeCell ref="K26:K27"/>
    <mergeCell ref="L26:L27"/>
    <mergeCell ref="M26:M27"/>
    <mergeCell ref="H26:H27"/>
    <mergeCell ref="I26:I27"/>
    <mergeCell ref="J28:J29"/>
    <mergeCell ref="N26:N27"/>
    <mergeCell ref="O26:O27"/>
    <mergeCell ref="L28:L29"/>
    <mergeCell ref="M28:M29"/>
    <mergeCell ref="N28:N29"/>
    <mergeCell ref="O28:O29"/>
    <mergeCell ref="K28:K29"/>
    <mergeCell ref="A3:U3"/>
    <mergeCell ref="K30:K31"/>
    <mergeCell ref="L30:L31"/>
    <mergeCell ref="M30:M31"/>
    <mergeCell ref="N30:N31"/>
    <mergeCell ref="O30:O31"/>
    <mergeCell ref="P30:P31"/>
    <mergeCell ref="U28:U29"/>
    <mergeCell ref="A30:A31"/>
    <mergeCell ref="B30:B31"/>
    <mergeCell ref="E30:E31"/>
    <mergeCell ref="F30:F31"/>
    <mergeCell ref="G30:G31"/>
    <mergeCell ref="H30:H31"/>
    <mergeCell ref="I30:I31"/>
    <mergeCell ref="J30:J31"/>
    <mergeCell ref="A28:A29"/>
    <mergeCell ref="E28:E29"/>
    <mergeCell ref="F28:F29"/>
    <mergeCell ref="G28:G29"/>
    <mergeCell ref="B28:B29"/>
    <mergeCell ref="S30:S31"/>
    <mergeCell ref="H28:H29"/>
    <mergeCell ref="I28:I29"/>
    <mergeCell ref="Q30:Q31"/>
    <mergeCell ref="U30:U31"/>
    <mergeCell ref="R26:R27"/>
    <mergeCell ref="R28:R29"/>
    <mergeCell ref="R30:R31"/>
    <mergeCell ref="S12:S13"/>
    <mergeCell ref="S14:S15"/>
    <mergeCell ref="S16:S17"/>
    <mergeCell ref="S18:S19"/>
    <mergeCell ref="S20:S21"/>
    <mergeCell ref="S22:S23"/>
    <mergeCell ref="S28:S29"/>
    <mergeCell ref="U26:U27"/>
    <mergeCell ref="S26:S27"/>
    <mergeCell ref="Q28:Q29"/>
    <mergeCell ref="U18:U19"/>
    <mergeCell ref="T30:T31"/>
    <mergeCell ref="T22:T23"/>
    <mergeCell ref="T24:T25"/>
    <mergeCell ref="T26:T27"/>
    <mergeCell ref="T28:T29"/>
    <mergeCell ref="U20:U21"/>
    <mergeCell ref="R18:R19"/>
    <mergeCell ref="R20:R21"/>
  </mergeCells>
  <dataValidations count="8">
    <dataValidation type="list" allowBlank="1" showInputMessage="1" showErrorMessage="1" sqref="M8:M31">
      <formula1>$AF$4:$AF$9</formula1>
    </dataValidation>
    <dataValidation type="list" allowBlank="1" showInputMessage="1" showErrorMessage="1" sqref="D9 D11 D13 D15 D17 D19 D21 D23 D25 D27 D29 D31">
      <formula1>$AL$4:$AL$8</formula1>
    </dataValidation>
    <dataValidation type="list" allowBlank="1" showInputMessage="1" showErrorMessage="1" sqref="D8 D10 D12 D14 D16 D18 D20 D22 D24 D26 D28 D30">
      <formula1>$AK$4:$AK$6</formula1>
    </dataValidation>
    <dataValidation type="list" allowBlank="1" showInputMessage="1" showErrorMessage="1" sqref="A8:A31">
      <formula1>$AN$4:$AN$12</formula1>
    </dataValidation>
    <dataValidation type="textLength" allowBlank="1" showInputMessage="1" showErrorMessage="1" sqref="B8:B31">
      <formula1>0</formula1>
      <formula2>200</formula2>
    </dataValidation>
    <dataValidation type="list" allowBlank="1" showInputMessage="1" showErrorMessage="1" sqref="L8:L31">
      <formula1>"X"</formula1>
    </dataValidation>
    <dataValidation type="list" allowBlank="1" showInputMessage="1" showErrorMessage="1" sqref="Q8:Q31">
      <formula1>"Sim,Não"</formula1>
    </dataValidation>
    <dataValidation type="list" allowBlank="1" showInputMessage="1" showErrorMessage="1" sqref="U8:U31">
      <formula1>"1 - Discordo Totalmente,2 - Discordo,3 - Concordo,4 - Concordo Totalmente"</formula1>
    </dataValidation>
  </dataValidations>
  <hyperlinks>
    <hyperlink ref="L2" location="Início!A1" display="Início"/>
    <hyperlink ref="N2" location="'9_Ações de capacitação 2013_14'!A1" display="Seguinte"/>
    <hyperlink ref="M2" location="'7_Trabalho em Rede'!A1" display="Anterior"/>
  </hyperlinks>
  <printOptions horizontalCentered="1"/>
  <pageMargins left="0.23622047244094491" right="0.19685039370078741" top="0.43307086614173229" bottom="0.39370078740157483" header="0.31496062992125984" footer="0.31496062992125984"/>
  <pageSetup paperSize="8" scale="7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dimension ref="A1:AL19"/>
  <sheetViews>
    <sheetView showGridLines="0" zoomScaleNormal="100" workbookViewId="0">
      <selection activeCell="M11" sqref="M11"/>
    </sheetView>
  </sheetViews>
  <sheetFormatPr defaultRowHeight="15" x14ac:dyDescent="0.2"/>
  <cols>
    <col min="1" max="1" width="34" style="267" customWidth="1"/>
    <col min="2" max="2" width="32" style="267" customWidth="1"/>
    <col min="3" max="3" width="16.140625" style="267" customWidth="1"/>
    <col min="4" max="4" width="18" style="267" customWidth="1"/>
    <col min="5" max="6" width="6" style="267" customWidth="1"/>
    <col min="7" max="9" width="8" style="267" customWidth="1"/>
    <col min="10" max="10" width="10.7109375" style="267" customWidth="1"/>
    <col min="11" max="11" width="17" style="267" customWidth="1"/>
    <col min="12" max="12" width="18.140625" style="267" customWidth="1"/>
    <col min="13" max="13" width="31" style="267" customWidth="1"/>
    <col min="14" max="14" width="14.85546875" style="388" customWidth="1"/>
    <col min="15" max="15" width="36.7109375" style="267" customWidth="1"/>
    <col min="16" max="25" width="9.140625" style="267" hidden="1" customWidth="1"/>
    <col min="26" max="30" width="9.140625" style="268" hidden="1" customWidth="1"/>
    <col min="31" max="32" width="18.42578125" style="268" hidden="1" customWidth="1"/>
    <col min="33" max="33" width="9.140625" style="269" hidden="1" customWidth="1"/>
    <col min="34" max="34" width="54.140625" style="268" hidden="1" customWidth="1"/>
    <col min="35" max="38" width="9.140625" style="267" hidden="1" customWidth="1"/>
    <col min="39" max="39" width="20.140625" style="267" customWidth="1"/>
    <col min="40" max="40" width="15.42578125" style="267" customWidth="1"/>
    <col min="41" max="41" width="25.28515625" style="267" customWidth="1"/>
    <col min="42" max="42" width="19" style="267" customWidth="1"/>
    <col min="43" max="43" width="24.28515625" style="267" customWidth="1"/>
    <col min="44" max="44" width="25.7109375" style="267" customWidth="1"/>
    <col min="45" max="45" width="22.5703125" style="267" customWidth="1"/>
    <col min="46" max="46" width="31.5703125" style="267" customWidth="1"/>
    <col min="47" max="16384" width="9.140625" style="267"/>
  </cols>
  <sheetData>
    <row r="1" spans="1:34" s="161" customFormat="1" ht="30" customHeight="1" x14ac:dyDescent="0.2">
      <c r="A1" s="42" t="str">
        <f>IF(VLOOKUP(Início!B5,Folha1!A2:C139,3)&gt;0,VLOOKUP(Início!B5,Folha1!A2:C139,3),"")</f>
        <v>Agrupamento de Escolas Miguel Torga</v>
      </c>
      <c r="B1" s="193"/>
      <c r="C1" s="194"/>
      <c r="D1" s="194"/>
      <c r="E1" s="194"/>
      <c r="F1" s="194"/>
      <c r="G1" s="194"/>
      <c r="H1" s="194"/>
      <c r="I1" s="194"/>
      <c r="J1" s="194"/>
      <c r="K1" s="194"/>
      <c r="L1" s="194"/>
      <c r="M1" s="46">
        <f>IF(Início!G5&gt;0,Início!G5,"")</f>
        <v>1115498</v>
      </c>
      <c r="N1" s="385"/>
      <c r="O1" s="193"/>
      <c r="P1" s="161">
        <f>M1</f>
        <v>1115498</v>
      </c>
    </row>
    <row r="2" spans="1:34" s="174" customFormat="1" ht="12.75" x14ac:dyDescent="0.2">
      <c r="H2" s="68"/>
      <c r="K2" s="201" t="s">
        <v>18</v>
      </c>
      <c r="L2" s="201" t="s">
        <v>20</v>
      </c>
      <c r="M2" s="191" t="s">
        <v>19</v>
      </c>
      <c r="N2" s="386"/>
    </row>
    <row r="3" spans="1:34" s="144" customFormat="1" ht="29.25" customHeight="1" x14ac:dyDescent="0.2">
      <c r="A3" s="805" t="s">
        <v>663</v>
      </c>
      <c r="B3" s="518"/>
      <c r="C3" s="518"/>
      <c r="D3" s="518"/>
      <c r="E3" s="518"/>
      <c r="F3" s="518"/>
      <c r="G3" s="584"/>
      <c r="H3" s="584"/>
      <c r="I3" s="584"/>
      <c r="J3" s="584"/>
      <c r="K3" s="584"/>
      <c r="L3" s="584"/>
      <c r="M3" s="584"/>
      <c r="N3" s="584"/>
      <c r="O3" s="584"/>
    </row>
    <row r="4" spans="1:34" s="272" customFormat="1" ht="27.75" customHeight="1" x14ac:dyDescent="0.2">
      <c r="A4" s="900" t="s">
        <v>726</v>
      </c>
      <c r="B4" s="900"/>
      <c r="C4" s="900"/>
      <c r="D4" s="900"/>
      <c r="E4" s="900"/>
      <c r="F4" s="900"/>
      <c r="G4" s="900"/>
      <c r="H4" s="900"/>
      <c r="I4" s="900"/>
      <c r="J4" s="900"/>
      <c r="K4" s="900"/>
      <c r="L4" s="900"/>
      <c r="M4" s="900"/>
      <c r="N4" s="387"/>
      <c r="Z4" s="268" t="s">
        <v>521</v>
      </c>
      <c r="AA4" s="273"/>
      <c r="AB4" s="273"/>
      <c r="AC4" s="273"/>
      <c r="AD4" s="273"/>
      <c r="AE4" s="268" t="s">
        <v>522</v>
      </c>
      <c r="AF4" s="268" t="s">
        <v>523</v>
      </c>
      <c r="AG4" s="273"/>
      <c r="AH4" s="270" t="s">
        <v>524</v>
      </c>
    </row>
    <row r="5" spans="1:34" ht="5.25" customHeight="1" x14ac:dyDescent="0.2">
      <c r="Z5" s="268" t="s">
        <v>525</v>
      </c>
      <c r="AE5" s="268" t="s">
        <v>526</v>
      </c>
      <c r="AF5" s="268" t="s">
        <v>527</v>
      </c>
      <c r="AH5" s="270" t="s">
        <v>528</v>
      </c>
    </row>
    <row r="6" spans="1:34" s="144" customFormat="1" ht="29.25" customHeight="1" x14ac:dyDescent="0.2">
      <c r="A6" s="805" t="s">
        <v>664</v>
      </c>
      <c r="B6" s="518"/>
      <c r="C6" s="518"/>
      <c r="D6" s="518"/>
      <c r="E6" s="518"/>
      <c r="F6" s="518"/>
      <c r="G6" s="584"/>
      <c r="H6" s="584"/>
      <c r="I6" s="584"/>
      <c r="J6" s="584"/>
      <c r="K6" s="584"/>
      <c r="L6" s="584"/>
      <c r="M6" s="584"/>
      <c r="N6" s="584"/>
      <c r="O6" s="584"/>
    </row>
    <row r="7" spans="1:34" s="272" customFormat="1" ht="6.75" customHeight="1" x14ac:dyDescent="0.2">
      <c r="A7" s="901"/>
      <c r="B7" s="901"/>
      <c r="C7" s="901"/>
      <c r="D7" s="901"/>
      <c r="E7" s="901"/>
      <c r="F7" s="901"/>
      <c r="G7" s="901"/>
      <c r="H7" s="901"/>
      <c r="I7" s="901"/>
      <c r="J7" s="901"/>
      <c r="K7" s="901"/>
      <c r="L7" s="901"/>
      <c r="M7" s="901"/>
      <c r="N7" s="387"/>
      <c r="Z7" s="268" t="s">
        <v>521</v>
      </c>
      <c r="AA7" s="273"/>
      <c r="AB7" s="273"/>
      <c r="AC7" s="273"/>
      <c r="AD7" s="273"/>
      <c r="AE7" s="268" t="s">
        <v>522</v>
      </c>
      <c r="AF7" s="268" t="s">
        <v>523</v>
      </c>
      <c r="AG7" s="273"/>
      <c r="AH7" s="270" t="s">
        <v>524</v>
      </c>
    </row>
    <row r="8" spans="1:34" ht="3" hidden="1" customHeight="1" x14ac:dyDescent="0.2">
      <c r="Z8" s="268" t="s">
        <v>525</v>
      </c>
      <c r="AE8" s="268" t="s">
        <v>526</v>
      </c>
      <c r="AF8" s="268" t="s">
        <v>527</v>
      </c>
      <c r="AH8" s="270" t="s">
        <v>528</v>
      </c>
    </row>
    <row r="9" spans="1:34" s="274" customFormat="1" ht="30" customHeight="1" x14ac:dyDescent="0.2">
      <c r="A9" s="885" t="s">
        <v>520</v>
      </c>
      <c r="B9" s="889" t="s">
        <v>668</v>
      </c>
      <c r="C9" s="889" t="s">
        <v>539</v>
      </c>
      <c r="D9" s="891"/>
      <c r="E9" s="889" t="s">
        <v>721</v>
      </c>
      <c r="F9" s="907"/>
      <c r="G9" s="907"/>
      <c r="H9" s="907"/>
      <c r="I9" s="907"/>
      <c r="J9" s="907"/>
      <c r="K9" s="907"/>
      <c r="L9" s="891"/>
      <c r="M9" s="885" t="s">
        <v>667</v>
      </c>
      <c r="N9" s="905" t="s">
        <v>673</v>
      </c>
      <c r="O9" s="885" t="s">
        <v>669</v>
      </c>
      <c r="Z9" s="275" t="s">
        <v>543</v>
      </c>
      <c r="AA9" s="276"/>
      <c r="AB9" s="276"/>
      <c r="AC9" s="276"/>
      <c r="AD9" s="276"/>
      <c r="AE9" s="275" t="s">
        <v>544</v>
      </c>
      <c r="AF9" s="275" t="s">
        <v>545</v>
      </c>
      <c r="AH9" s="277" t="s">
        <v>546</v>
      </c>
    </row>
    <row r="10" spans="1:34" s="278" customFormat="1" ht="93.75" customHeight="1" x14ac:dyDescent="0.2">
      <c r="A10" s="902"/>
      <c r="B10" s="903"/>
      <c r="C10" s="426" t="s">
        <v>674</v>
      </c>
      <c r="D10" s="379" t="s">
        <v>666</v>
      </c>
      <c r="E10" s="894"/>
      <c r="F10" s="908"/>
      <c r="G10" s="908"/>
      <c r="H10" s="908"/>
      <c r="I10" s="908"/>
      <c r="J10" s="908"/>
      <c r="K10" s="908"/>
      <c r="L10" s="909"/>
      <c r="M10" s="904"/>
      <c r="N10" s="906"/>
      <c r="O10" s="904"/>
      <c r="Z10" s="270" t="s">
        <v>548</v>
      </c>
      <c r="AA10" s="270"/>
      <c r="AB10" s="270"/>
      <c r="AC10" s="270"/>
      <c r="AD10" s="270"/>
      <c r="AE10" s="270"/>
      <c r="AF10" s="270" t="s">
        <v>549</v>
      </c>
      <c r="AH10" s="270" t="s">
        <v>550</v>
      </c>
    </row>
    <row r="11" spans="1:34" s="280" customFormat="1" ht="45.75" customHeight="1" x14ac:dyDescent="0.2">
      <c r="A11" s="413" t="s">
        <v>524</v>
      </c>
      <c r="B11" s="413" t="s">
        <v>703</v>
      </c>
      <c r="C11" s="440">
        <v>20</v>
      </c>
      <c r="D11" s="350">
        <v>20</v>
      </c>
      <c r="E11" s="910" t="s">
        <v>738</v>
      </c>
      <c r="F11" s="911"/>
      <c r="G11" s="912"/>
      <c r="H11" s="913"/>
      <c r="I11" s="913"/>
      <c r="J11" s="913"/>
      <c r="K11" s="913"/>
      <c r="L11" s="914"/>
      <c r="M11" s="427" t="s">
        <v>828</v>
      </c>
      <c r="N11" s="389">
        <v>1</v>
      </c>
      <c r="O11" s="351" t="s">
        <v>739</v>
      </c>
      <c r="P11" s="280">
        <v>1</v>
      </c>
      <c r="Z11" s="265" t="s">
        <v>552</v>
      </c>
      <c r="AA11" s="277"/>
      <c r="AB11" s="277"/>
      <c r="AC11" s="277"/>
      <c r="AD11" s="277"/>
      <c r="AE11" s="277"/>
      <c r="AF11" s="277" t="s">
        <v>553</v>
      </c>
      <c r="AH11" s="277" t="s">
        <v>554</v>
      </c>
    </row>
    <row r="12" spans="1:34" s="280" customFormat="1" ht="45.75" customHeight="1" x14ac:dyDescent="0.2">
      <c r="A12" s="413" t="s">
        <v>271</v>
      </c>
      <c r="B12" s="413" t="s">
        <v>271</v>
      </c>
      <c r="C12" s="440" t="s">
        <v>271</v>
      </c>
      <c r="D12" s="350"/>
      <c r="E12" s="910"/>
      <c r="F12" s="911"/>
      <c r="G12" s="912"/>
      <c r="H12" s="913"/>
      <c r="I12" s="913"/>
      <c r="J12" s="913"/>
      <c r="K12" s="913"/>
      <c r="L12" s="914"/>
      <c r="M12" s="427"/>
      <c r="N12" s="389"/>
      <c r="O12" s="351"/>
      <c r="P12" s="280">
        <v>2</v>
      </c>
      <c r="Z12" s="265" t="s">
        <v>556</v>
      </c>
      <c r="AA12" s="277"/>
      <c r="AB12" s="277"/>
      <c r="AC12" s="277"/>
      <c r="AD12" s="277"/>
      <c r="AE12" s="277"/>
      <c r="AF12" s="277"/>
      <c r="AH12" s="277" t="s">
        <v>557</v>
      </c>
    </row>
    <row r="13" spans="1:34" s="280" customFormat="1" ht="45.75" customHeight="1" x14ac:dyDescent="0.2">
      <c r="A13" s="413" t="s">
        <v>271</v>
      </c>
      <c r="B13" s="413" t="s">
        <v>271</v>
      </c>
      <c r="C13" s="440" t="s">
        <v>271</v>
      </c>
      <c r="D13" s="350"/>
      <c r="E13" s="910"/>
      <c r="F13" s="911"/>
      <c r="G13" s="912"/>
      <c r="H13" s="913"/>
      <c r="I13" s="913"/>
      <c r="J13" s="913"/>
      <c r="K13" s="913"/>
      <c r="L13" s="914"/>
      <c r="M13" s="427"/>
      <c r="N13" s="389"/>
      <c r="O13" s="351"/>
      <c r="P13" s="280">
        <v>3</v>
      </c>
      <c r="Z13" s="277"/>
      <c r="AA13" s="277"/>
      <c r="AB13" s="277"/>
      <c r="AC13" s="277"/>
      <c r="AD13" s="277"/>
      <c r="AE13" s="277"/>
      <c r="AF13" s="277"/>
      <c r="AH13" s="277" t="s">
        <v>558</v>
      </c>
    </row>
    <row r="14" spans="1:34" s="280" customFormat="1" ht="45.75" customHeight="1" x14ac:dyDescent="0.2">
      <c r="A14" s="413" t="s">
        <v>271</v>
      </c>
      <c r="B14" s="413" t="s">
        <v>271</v>
      </c>
      <c r="C14" s="440" t="s">
        <v>271</v>
      </c>
      <c r="D14" s="350"/>
      <c r="E14" s="910"/>
      <c r="F14" s="911"/>
      <c r="G14" s="912"/>
      <c r="H14" s="913"/>
      <c r="I14" s="913"/>
      <c r="J14" s="913"/>
      <c r="K14" s="913"/>
      <c r="L14" s="914"/>
      <c r="M14" s="427"/>
      <c r="N14" s="389"/>
      <c r="O14" s="351"/>
      <c r="P14" s="280">
        <v>4</v>
      </c>
      <c r="Z14" s="277"/>
      <c r="AA14" s="277"/>
      <c r="AB14" s="277"/>
      <c r="AC14" s="277"/>
      <c r="AD14" s="277"/>
      <c r="AE14" s="277"/>
      <c r="AF14" s="277"/>
      <c r="AH14" s="277" t="s">
        <v>559</v>
      </c>
    </row>
    <row r="15" spans="1:34" s="264" customFormat="1" ht="45.75" customHeight="1" x14ac:dyDescent="0.2">
      <c r="A15" s="413" t="s">
        <v>271</v>
      </c>
      <c r="B15" s="413" t="s">
        <v>271</v>
      </c>
      <c r="C15" s="440" t="s">
        <v>271</v>
      </c>
      <c r="D15" s="350"/>
      <c r="E15" s="910"/>
      <c r="F15" s="911"/>
      <c r="G15" s="912"/>
      <c r="H15" s="913"/>
      <c r="I15" s="913"/>
      <c r="J15" s="913"/>
      <c r="K15" s="913"/>
      <c r="L15" s="914"/>
      <c r="M15" s="427"/>
      <c r="N15" s="389"/>
      <c r="O15" s="351"/>
      <c r="P15" s="280">
        <v>5</v>
      </c>
      <c r="Z15" s="265"/>
      <c r="AA15" s="265"/>
      <c r="AB15" s="265"/>
      <c r="AC15" s="265"/>
      <c r="AD15" s="265"/>
      <c r="AE15" s="265"/>
      <c r="AF15" s="265"/>
      <c r="AG15" s="266"/>
      <c r="AH15" s="277" t="s">
        <v>69</v>
      </c>
    </row>
    <row r="16" spans="1:34" s="264" customFormat="1" ht="45.75" customHeight="1" x14ac:dyDescent="0.2">
      <c r="A16" s="413" t="s">
        <v>271</v>
      </c>
      <c r="B16" s="413" t="s">
        <v>271</v>
      </c>
      <c r="C16" s="440" t="s">
        <v>271</v>
      </c>
      <c r="D16" s="350"/>
      <c r="E16" s="910"/>
      <c r="F16" s="911"/>
      <c r="G16" s="912"/>
      <c r="H16" s="913"/>
      <c r="I16" s="913"/>
      <c r="J16" s="913"/>
      <c r="K16" s="913"/>
      <c r="L16" s="914"/>
      <c r="M16" s="427"/>
      <c r="N16" s="389"/>
      <c r="O16" s="351"/>
      <c r="P16" s="280">
        <v>6</v>
      </c>
      <c r="Z16" s="265"/>
      <c r="AA16" s="265"/>
      <c r="AB16" s="265"/>
      <c r="AC16" s="265"/>
      <c r="AD16" s="265"/>
      <c r="AE16" s="265"/>
      <c r="AF16" s="265"/>
      <c r="AG16" s="266"/>
      <c r="AH16" s="265"/>
    </row>
    <row r="17" spans="1:16" ht="45.75" customHeight="1" x14ac:dyDescent="0.2">
      <c r="A17" s="413" t="s">
        <v>271</v>
      </c>
      <c r="B17" s="413" t="s">
        <v>271</v>
      </c>
      <c r="C17" s="440" t="s">
        <v>271</v>
      </c>
      <c r="D17" s="350"/>
      <c r="E17" s="910"/>
      <c r="F17" s="911"/>
      <c r="G17" s="912"/>
      <c r="H17" s="913"/>
      <c r="I17" s="913"/>
      <c r="J17" s="913"/>
      <c r="K17" s="913"/>
      <c r="L17" s="914"/>
      <c r="M17" s="427"/>
      <c r="N17" s="389"/>
      <c r="O17" s="351"/>
      <c r="P17" s="280">
        <v>7</v>
      </c>
    </row>
    <row r="18" spans="1:16" ht="45.75" customHeight="1" x14ac:dyDescent="0.2">
      <c r="A18" s="413" t="s">
        <v>271</v>
      </c>
      <c r="B18" s="413" t="s">
        <v>271</v>
      </c>
      <c r="C18" s="440" t="s">
        <v>271</v>
      </c>
      <c r="D18" s="350"/>
      <c r="E18" s="910"/>
      <c r="F18" s="911"/>
      <c r="G18" s="912"/>
      <c r="H18" s="913"/>
      <c r="I18" s="913"/>
      <c r="J18" s="913"/>
      <c r="K18" s="913"/>
      <c r="L18" s="914"/>
      <c r="M18" s="427"/>
      <c r="N18" s="389"/>
      <c r="O18" s="351"/>
      <c r="P18" s="280">
        <v>8</v>
      </c>
    </row>
    <row r="19" spans="1:16" ht="45.75" customHeight="1" x14ac:dyDescent="0.2">
      <c r="A19" s="414" t="s">
        <v>271</v>
      </c>
      <c r="B19" s="414" t="s">
        <v>271</v>
      </c>
      <c r="C19" s="441" t="s">
        <v>271</v>
      </c>
      <c r="D19" s="425"/>
      <c r="E19" s="910"/>
      <c r="F19" s="911"/>
      <c r="G19" s="912"/>
      <c r="H19" s="913"/>
      <c r="I19" s="913"/>
      <c r="J19" s="913"/>
      <c r="K19" s="913"/>
      <c r="L19" s="914"/>
      <c r="M19" s="427"/>
      <c r="N19" s="443"/>
      <c r="O19" s="444"/>
      <c r="P19" s="280">
        <v>9</v>
      </c>
    </row>
  </sheetData>
  <sheetProtection password="DC9F" sheet="1"/>
  <mergeCells count="29">
    <mergeCell ref="E19:F19"/>
    <mergeCell ref="G19:L19"/>
    <mergeCell ref="E17:F17"/>
    <mergeCell ref="G17:L17"/>
    <mergeCell ref="E18:F18"/>
    <mergeCell ref="G18:L18"/>
    <mergeCell ref="E16:F16"/>
    <mergeCell ref="G16:L16"/>
    <mergeCell ref="E11:F11"/>
    <mergeCell ref="G11:L11"/>
    <mergeCell ref="E12:F12"/>
    <mergeCell ref="G12:L12"/>
    <mergeCell ref="E13:F13"/>
    <mergeCell ref="G13:L13"/>
    <mergeCell ref="E14:F14"/>
    <mergeCell ref="G14:L14"/>
    <mergeCell ref="E15:F15"/>
    <mergeCell ref="G15:L15"/>
    <mergeCell ref="A3:O3"/>
    <mergeCell ref="A4:M4"/>
    <mergeCell ref="A6:O6"/>
    <mergeCell ref="A7:M7"/>
    <mergeCell ref="A9:A10"/>
    <mergeCell ref="B9:B10"/>
    <mergeCell ref="C9:D9"/>
    <mergeCell ref="M9:M10"/>
    <mergeCell ref="N9:N10"/>
    <mergeCell ref="O9:O10"/>
    <mergeCell ref="E9:L10"/>
  </mergeCells>
  <dataValidations count="3">
    <dataValidation type="list" allowBlank="1" showInputMessage="1" showErrorMessage="1" sqref="O11:O19">
      <formula1>"1 - Discordo Totalmente,2 - Discordo,3 - Concordo,4 - Concordo Totalmente"</formula1>
    </dataValidation>
    <dataValidation type="list" errorStyle="information" allowBlank="1" showInputMessage="1" showErrorMessage="1" sqref="E11:F19">
      <formula1>",Sim,Não"</formula1>
    </dataValidation>
    <dataValidation type="textLength" allowBlank="1" showInputMessage="1" showErrorMessage="1" sqref="B11:B19">
      <formula1>0</formula1>
      <formula2>200</formula2>
    </dataValidation>
  </dataValidations>
  <hyperlinks>
    <hyperlink ref="K2" location="Início!A1" display="Início"/>
    <hyperlink ref="L2" location="'8_Ações de capacitação 2014_15'!A1" display="Anterior"/>
    <hyperlink ref="M2" location="'10 e 11'!A1" display="Seguinte"/>
  </hyperlinks>
  <printOptions horizontalCentered="1"/>
  <pageMargins left="0.23622047244094491" right="0.19685039370078741" top="0.43307086614173229" bottom="0.39370078740157483" header="0.31496062992125984" footer="0.31496062992125984"/>
  <pageSetup paperSize="8"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
  <dimension ref="A1:I10"/>
  <sheetViews>
    <sheetView showGridLines="0" topLeftCell="A16" zoomScaleNormal="100" workbookViewId="0">
      <selection activeCell="B9" sqref="B9:G9"/>
    </sheetView>
  </sheetViews>
  <sheetFormatPr defaultRowHeight="12.75" x14ac:dyDescent="0.2"/>
  <cols>
    <col min="1" max="1" width="3.85546875" style="49" customWidth="1"/>
    <col min="2" max="3" width="15.7109375" style="49" customWidth="1"/>
    <col min="4" max="4" width="11.85546875" style="49" customWidth="1"/>
    <col min="5" max="7" width="15.7109375" style="49" customWidth="1"/>
    <col min="8" max="8" width="3.85546875" style="49" customWidth="1"/>
    <col min="9" max="16384" width="9.140625" style="49"/>
  </cols>
  <sheetData>
    <row r="1" spans="1:9" s="50" customFormat="1" ht="30" customHeight="1" x14ac:dyDescent="0.2">
      <c r="A1" s="51" t="str">
        <f>IF(VLOOKUP(Início!B5,Folha1!A2:C139,3)&gt;0,VLOOKUP(Início!B5,Folha1!A2:C139,3),"")</f>
        <v>Agrupamento de Escolas Miguel Torga</v>
      </c>
      <c r="B1" s="52"/>
      <c r="C1" s="53"/>
      <c r="D1" s="53"/>
      <c r="E1" s="53"/>
      <c r="F1" s="53"/>
      <c r="G1" s="54">
        <f>IF(Início!G5&gt;0,Início!G5,"")</f>
        <v>1115498</v>
      </c>
      <c r="H1" s="52"/>
      <c r="I1" s="56"/>
    </row>
    <row r="2" spans="1:9" x14ac:dyDescent="0.2">
      <c r="E2" s="191" t="s">
        <v>18</v>
      </c>
      <c r="F2" s="191" t="s">
        <v>20</v>
      </c>
      <c r="G2" s="191" t="s">
        <v>19</v>
      </c>
      <c r="H2" s="72"/>
      <c r="I2" s="72"/>
    </row>
    <row r="3" spans="1:9" ht="41.25" customHeight="1" x14ac:dyDescent="0.2">
      <c r="A3" s="915" t="s">
        <v>705</v>
      </c>
      <c r="B3" s="916"/>
      <c r="C3" s="916"/>
      <c r="D3" s="916"/>
      <c r="E3" s="916"/>
      <c r="F3" s="916"/>
      <c r="G3" s="916"/>
      <c r="H3" s="916"/>
    </row>
    <row r="5" spans="1:9" ht="152.25" customHeight="1" x14ac:dyDescent="0.2">
      <c r="B5" s="917" t="s">
        <v>808</v>
      </c>
      <c r="C5" s="918"/>
      <c r="D5" s="918"/>
      <c r="E5" s="918"/>
      <c r="F5" s="918"/>
      <c r="G5" s="919"/>
    </row>
    <row r="7" spans="1:9" ht="41.25" customHeight="1" x14ac:dyDescent="0.2">
      <c r="A7" s="915" t="s">
        <v>704</v>
      </c>
      <c r="B7" s="916"/>
      <c r="C7" s="916"/>
      <c r="D7" s="916"/>
      <c r="E7" s="916"/>
      <c r="F7" s="916"/>
      <c r="G7" s="916"/>
      <c r="H7" s="916"/>
    </row>
    <row r="9" spans="1:9" ht="152.25" customHeight="1" x14ac:dyDescent="0.2">
      <c r="B9" s="917" t="s">
        <v>809</v>
      </c>
      <c r="C9" s="918"/>
      <c r="D9" s="918"/>
      <c r="E9" s="918"/>
      <c r="F9" s="918"/>
      <c r="G9" s="919"/>
    </row>
    <row r="10" spans="1:9" x14ac:dyDescent="0.2">
      <c r="B10" s="55"/>
      <c r="C10" s="50"/>
    </row>
  </sheetData>
  <sheetProtection password="DC9F" sheet="1" objects="1" scenarios="1" formatRows="0"/>
  <mergeCells count="4">
    <mergeCell ref="A3:H3"/>
    <mergeCell ref="B5:G5"/>
    <mergeCell ref="B9:G9"/>
    <mergeCell ref="A7:H7"/>
  </mergeCells>
  <phoneticPr fontId="6" type="noConversion"/>
  <hyperlinks>
    <hyperlink ref="E2" location="Início!A1" display="Início"/>
    <hyperlink ref="G2" location="'12_Comentários'!A1" display="Seguinte"/>
    <hyperlink ref="F2" location="'9_Ações de capacitação 2013_14'!A1" display="Anterior"/>
  </hyperlinks>
  <printOptions horizontalCentered="1"/>
  <pageMargins left="0.23622047244094491" right="0.19685039370078741" top="0.86614173228346458" bottom="0.59055118110236227" header="0.27559055118110237" footer="0.31496062992125984"/>
  <pageSetup paperSize="9" orientation="portrait" r:id="rId1"/>
  <headerFooter alignWithMargins="0">
    <oddHeader>&amp;C&amp;"Calibri,Negrito"&amp;16Relatório TEIP 2014/2015</oddHeader>
    <oddFooter>&amp;RPág.&amp;P de &amp;N das secções 10 e 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1"/>
  <dimension ref="A1:I12"/>
  <sheetViews>
    <sheetView showGridLines="0" zoomScaleNormal="100" workbookViewId="0">
      <selection activeCell="B5" sqref="B5:G5"/>
    </sheetView>
  </sheetViews>
  <sheetFormatPr defaultRowHeight="12.75" x14ac:dyDescent="0.2"/>
  <cols>
    <col min="1" max="1" width="3.85546875" customWidth="1"/>
    <col min="2" max="7" width="15.7109375" customWidth="1"/>
    <col min="8" max="8" width="3.85546875" customWidth="1"/>
  </cols>
  <sheetData>
    <row r="1" spans="1:9" s="13" customFormat="1" ht="30" customHeight="1" x14ac:dyDescent="0.2">
      <c r="A1" s="921" t="str">
        <f>IF(VLOOKUP(Início!B5,Folha1!A2:C139,3)&gt;0,VLOOKUP(Início!B5,Folha1!A2:C139,3),"")</f>
        <v>Agrupamento de Escolas Miguel Torga</v>
      </c>
      <c r="B1" s="604"/>
      <c r="C1" s="604"/>
      <c r="D1" s="604"/>
      <c r="E1" s="604"/>
      <c r="F1" s="604"/>
      <c r="G1" s="46">
        <f>IF(Início!G5&gt;0,Início!G5,"")</f>
        <v>1115498</v>
      </c>
      <c r="H1" s="43"/>
      <c r="I1" s="16"/>
    </row>
    <row r="2" spans="1:9" x14ac:dyDescent="0.2">
      <c r="F2" s="191" t="s">
        <v>18</v>
      </c>
      <c r="G2" s="191" t="s">
        <v>20</v>
      </c>
      <c r="H2" s="68"/>
      <c r="I2" s="68"/>
    </row>
    <row r="3" spans="1:9" ht="27" customHeight="1" x14ac:dyDescent="0.2">
      <c r="A3" s="582" t="s">
        <v>670</v>
      </c>
      <c r="B3" s="583"/>
      <c r="C3" s="583"/>
      <c r="D3" s="583"/>
      <c r="E3" s="583"/>
      <c r="F3" s="583"/>
      <c r="G3" s="583"/>
      <c r="H3" s="583"/>
    </row>
    <row r="4" spans="1:9" ht="15" x14ac:dyDescent="0.25">
      <c r="B4" s="1"/>
    </row>
    <row r="5" spans="1:9" ht="159.75" customHeight="1" x14ac:dyDescent="0.25">
      <c r="B5" s="920" t="s">
        <v>838</v>
      </c>
      <c r="C5" s="599"/>
      <c r="D5" s="599"/>
      <c r="E5" s="599"/>
      <c r="F5" s="599"/>
      <c r="G5" s="599"/>
    </row>
    <row r="6" spans="1:9" x14ac:dyDescent="0.2">
      <c r="B6" s="5"/>
      <c r="C6" s="5"/>
      <c r="D6" s="5"/>
      <c r="E6" s="5"/>
      <c r="F6" s="5"/>
      <c r="G6" s="5"/>
    </row>
    <row r="7" spans="1:9" x14ac:dyDescent="0.2">
      <c r="B7" s="3"/>
      <c r="C7" s="3"/>
      <c r="D7" s="3"/>
      <c r="E7" s="3"/>
      <c r="F7" s="3"/>
      <c r="G7" s="3"/>
    </row>
    <row r="8" spans="1:9" x14ac:dyDescent="0.2">
      <c r="B8" s="3"/>
      <c r="C8" s="3"/>
      <c r="D8" s="3"/>
      <c r="E8" s="3"/>
      <c r="F8" s="3"/>
      <c r="G8" s="3"/>
    </row>
    <row r="9" spans="1:9" ht="15" x14ac:dyDescent="0.25">
      <c r="B9" s="1"/>
    </row>
    <row r="10" spans="1:9" ht="15" x14ac:dyDescent="0.25">
      <c r="B10" s="1"/>
    </row>
    <row r="11" spans="1:9" ht="15" x14ac:dyDescent="0.25">
      <c r="B11" s="1"/>
    </row>
    <row r="12" spans="1:9" ht="15" x14ac:dyDescent="0.25">
      <c r="B12" s="1"/>
    </row>
  </sheetData>
  <sheetProtection password="DC9F" sheet="1" objects="1" scenarios="1" formatRows="0"/>
  <mergeCells count="3">
    <mergeCell ref="B5:G5"/>
    <mergeCell ref="A3:H3"/>
    <mergeCell ref="A1:F1"/>
  </mergeCells>
  <phoneticPr fontId="6" type="noConversion"/>
  <hyperlinks>
    <hyperlink ref="F2" location="Início!A1" display="Início"/>
    <hyperlink ref="G2" location="'9_Ações de capacitação 2013_14'!A1" display="Anterior"/>
  </hyperlinks>
  <printOptions horizontalCentered="1"/>
  <pageMargins left="0.15748031496062992" right="0.19685039370078741" top="0.98425196850393704" bottom="0.59055118110236227" header="0.31496062992125984" footer="0.31496062992125984"/>
  <pageSetup paperSize="9" orientation="portrait" r:id="rId1"/>
  <headerFooter alignWithMargins="0">
    <oddHeader>&amp;C&amp;"Calibri,Negrito"&amp;16Relatório TEIP 2014/2015</oddHeader>
    <oddFooter>&amp;RPág.&amp;P de &amp;N da secção 13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dimension ref="A1:G139"/>
  <sheetViews>
    <sheetView topLeftCell="A140" workbookViewId="0">
      <selection activeCell="A2" sqref="A2:IV139"/>
    </sheetView>
  </sheetViews>
  <sheetFormatPr defaultRowHeight="17.25" customHeight="1" x14ac:dyDescent="0.2"/>
  <cols>
    <col min="1" max="2" width="9.140625" style="255"/>
    <col min="3" max="3" width="53" style="255" customWidth="1"/>
    <col min="4" max="5" width="9.140625" style="255"/>
    <col min="6" max="6" width="26.5703125" style="255" customWidth="1"/>
    <col min="7" max="7" width="9.140625" style="255"/>
    <col min="8" max="16384" width="9.140625" style="6"/>
  </cols>
  <sheetData>
    <row r="1" spans="1:7" ht="17.25" hidden="1" customHeight="1" x14ac:dyDescent="0.2">
      <c r="A1" s="256" t="s">
        <v>270</v>
      </c>
      <c r="B1" s="256" t="s">
        <v>442</v>
      </c>
      <c r="C1" s="256" t="s">
        <v>444</v>
      </c>
      <c r="D1" s="256" t="s">
        <v>442</v>
      </c>
      <c r="E1" s="256" t="s">
        <v>298</v>
      </c>
      <c r="F1" s="256" t="s">
        <v>445</v>
      </c>
      <c r="G1" s="256" t="s">
        <v>443</v>
      </c>
    </row>
    <row r="2" spans="1:7" ht="17.25" hidden="1" customHeight="1" x14ac:dyDescent="0.2">
      <c r="A2" s="392">
        <v>1</v>
      </c>
      <c r="B2" s="392"/>
      <c r="C2" s="392"/>
      <c r="D2" s="392"/>
      <c r="E2" s="392"/>
      <c r="F2" s="392"/>
      <c r="G2" s="392"/>
    </row>
    <row r="3" spans="1:7" ht="17.25" hidden="1" customHeight="1" x14ac:dyDescent="0.2">
      <c r="A3" s="257">
        <v>2</v>
      </c>
      <c r="B3" s="257">
        <v>1014390</v>
      </c>
      <c r="C3" s="258" t="s">
        <v>439</v>
      </c>
      <c r="D3" s="257">
        <v>1014390</v>
      </c>
      <c r="E3" s="258" t="s">
        <v>316</v>
      </c>
      <c r="F3" s="258" t="s">
        <v>446</v>
      </c>
      <c r="G3" s="257">
        <v>120297</v>
      </c>
    </row>
    <row r="4" spans="1:7" ht="17.25" hidden="1" customHeight="1" x14ac:dyDescent="0.2">
      <c r="A4" s="257">
        <v>3</v>
      </c>
      <c r="B4" s="257">
        <v>1504723</v>
      </c>
      <c r="C4" s="258" t="s">
        <v>139</v>
      </c>
      <c r="D4" s="257">
        <v>1504723</v>
      </c>
      <c r="E4" s="258" t="s">
        <v>316</v>
      </c>
      <c r="F4" s="258" t="s">
        <v>348</v>
      </c>
      <c r="G4" s="257">
        <v>121216</v>
      </c>
    </row>
    <row r="5" spans="1:7" ht="17.25" hidden="1" customHeight="1" x14ac:dyDescent="0.2">
      <c r="A5" s="257">
        <v>4</v>
      </c>
      <c r="B5" s="257">
        <v>1508166</v>
      </c>
      <c r="C5" s="258" t="s">
        <v>402</v>
      </c>
      <c r="D5" s="257">
        <v>1508166</v>
      </c>
      <c r="E5" s="258" t="s">
        <v>316</v>
      </c>
      <c r="F5" s="258" t="s">
        <v>447</v>
      </c>
      <c r="G5" s="257">
        <v>121265</v>
      </c>
    </row>
    <row r="6" spans="1:7" ht="17.25" hidden="1" customHeight="1" x14ac:dyDescent="0.2">
      <c r="A6" s="257">
        <v>5</v>
      </c>
      <c r="B6" s="257">
        <v>1110579</v>
      </c>
      <c r="C6" s="258" t="s">
        <v>108</v>
      </c>
      <c r="D6" s="257">
        <v>1110579</v>
      </c>
      <c r="E6" s="258" t="s">
        <v>316</v>
      </c>
      <c r="F6" s="258" t="s">
        <v>328</v>
      </c>
      <c r="G6" s="257">
        <v>121617</v>
      </c>
    </row>
    <row r="7" spans="1:7" ht="17.25" hidden="1" customHeight="1" x14ac:dyDescent="0.2">
      <c r="A7" s="259">
        <v>6</v>
      </c>
      <c r="B7" s="259">
        <v>205196</v>
      </c>
      <c r="C7" s="260" t="s">
        <v>272</v>
      </c>
      <c r="D7" s="259">
        <v>205196</v>
      </c>
      <c r="E7" s="260" t="s">
        <v>303</v>
      </c>
      <c r="F7" s="260" t="s">
        <v>448</v>
      </c>
      <c r="G7" s="259">
        <v>135021</v>
      </c>
    </row>
    <row r="8" spans="1:7" ht="17.25" hidden="1" customHeight="1" x14ac:dyDescent="0.2">
      <c r="A8" s="257">
        <v>7</v>
      </c>
      <c r="B8" s="257">
        <v>213372</v>
      </c>
      <c r="C8" s="258" t="s">
        <v>431</v>
      </c>
      <c r="D8" s="257">
        <v>213372</v>
      </c>
      <c r="E8" s="258" t="s">
        <v>303</v>
      </c>
      <c r="F8" s="258" t="s">
        <v>449</v>
      </c>
      <c r="G8" s="257">
        <v>135094</v>
      </c>
    </row>
    <row r="9" spans="1:7" ht="17.25" hidden="1" customHeight="1" x14ac:dyDescent="0.2">
      <c r="A9" s="257">
        <v>8</v>
      </c>
      <c r="B9" s="257">
        <v>708504</v>
      </c>
      <c r="C9" s="258" t="s">
        <v>406</v>
      </c>
      <c r="D9" s="257">
        <v>708504</v>
      </c>
      <c r="E9" s="258" t="s">
        <v>303</v>
      </c>
      <c r="F9" s="258" t="s">
        <v>450</v>
      </c>
      <c r="G9" s="257">
        <v>135161</v>
      </c>
    </row>
    <row r="10" spans="1:7" ht="17.25" hidden="1" customHeight="1" x14ac:dyDescent="0.2">
      <c r="A10" s="257">
        <v>9</v>
      </c>
      <c r="B10" s="257">
        <v>1201458</v>
      </c>
      <c r="C10" s="258" t="s">
        <v>428</v>
      </c>
      <c r="D10" s="257">
        <v>1201458</v>
      </c>
      <c r="E10" s="258" t="s">
        <v>303</v>
      </c>
      <c r="F10" s="258" t="s">
        <v>451</v>
      </c>
      <c r="G10" s="257">
        <v>135185</v>
      </c>
    </row>
    <row r="11" spans="1:7" ht="17.25" hidden="1" customHeight="1" x14ac:dyDescent="0.2">
      <c r="A11" s="257">
        <v>10</v>
      </c>
      <c r="B11" s="257">
        <v>1203036</v>
      </c>
      <c r="C11" s="258" t="s">
        <v>394</v>
      </c>
      <c r="D11" s="257">
        <v>1203036</v>
      </c>
      <c r="E11" s="258" t="s">
        <v>303</v>
      </c>
      <c r="F11" s="258" t="s">
        <v>452</v>
      </c>
      <c r="G11" s="257">
        <v>135203</v>
      </c>
    </row>
    <row r="12" spans="1:7" ht="17.25" hidden="1" customHeight="1" x14ac:dyDescent="0.2">
      <c r="A12" s="257">
        <v>11</v>
      </c>
      <c r="B12" s="257">
        <v>1207010</v>
      </c>
      <c r="C12" s="258" t="s">
        <v>429</v>
      </c>
      <c r="D12" s="257">
        <v>1207010</v>
      </c>
      <c r="E12" s="258" t="s">
        <v>303</v>
      </c>
      <c r="F12" s="258" t="s">
        <v>340</v>
      </c>
      <c r="G12" s="257">
        <v>135240</v>
      </c>
    </row>
    <row r="13" spans="1:7" ht="17.25" hidden="1" customHeight="1" x14ac:dyDescent="0.2">
      <c r="A13" s="257">
        <v>12</v>
      </c>
      <c r="B13" s="257">
        <v>1211428</v>
      </c>
      <c r="C13" s="258" t="s">
        <v>119</v>
      </c>
      <c r="D13" s="257">
        <v>1211428</v>
      </c>
      <c r="E13" s="258" t="s">
        <v>303</v>
      </c>
      <c r="F13" s="258" t="s">
        <v>341</v>
      </c>
      <c r="G13" s="257">
        <v>135290</v>
      </c>
    </row>
    <row r="14" spans="1:7" ht="17.25" hidden="1" customHeight="1" x14ac:dyDescent="0.2">
      <c r="A14" s="257">
        <v>13</v>
      </c>
      <c r="B14" s="257">
        <v>1214630</v>
      </c>
      <c r="C14" s="258" t="s">
        <v>283</v>
      </c>
      <c r="D14" s="257">
        <v>1214630</v>
      </c>
      <c r="E14" s="258" t="s">
        <v>303</v>
      </c>
      <c r="F14" s="258" t="s">
        <v>453</v>
      </c>
      <c r="G14" s="257">
        <v>135320</v>
      </c>
    </row>
    <row r="15" spans="1:7" ht="17.25" hidden="1" customHeight="1" x14ac:dyDescent="0.2">
      <c r="A15" s="257">
        <v>14</v>
      </c>
      <c r="B15" s="257">
        <v>1501443</v>
      </c>
      <c r="C15" s="258" t="s">
        <v>420</v>
      </c>
      <c r="D15" s="257">
        <v>1501443</v>
      </c>
      <c r="E15" s="258" t="s">
        <v>303</v>
      </c>
      <c r="F15" s="258" t="s">
        <v>454</v>
      </c>
      <c r="G15" s="257">
        <v>135343</v>
      </c>
    </row>
    <row r="16" spans="1:7" ht="17.25" hidden="1" customHeight="1" x14ac:dyDescent="0.2">
      <c r="A16" s="257">
        <v>15</v>
      </c>
      <c r="B16" s="257">
        <v>201450</v>
      </c>
      <c r="C16" s="258" t="s">
        <v>436</v>
      </c>
      <c r="D16" s="257">
        <v>201450</v>
      </c>
      <c r="E16" s="258" t="s">
        <v>303</v>
      </c>
      <c r="F16" s="258" t="s">
        <v>455</v>
      </c>
      <c r="G16" s="257">
        <v>135367</v>
      </c>
    </row>
    <row r="17" spans="1:7" ht="17.25" hidden="1" customHeight="1" x14ac:dyDescent="0.2">
      <c r="A17" s="257">
        <v>16</v>
      </c>
      <c r="B17" s="257">
        <v>712292</v>
      </c>
      <c r="C17" s="258" t="s">
        <v>422</v>
      </c>
      <c r="D17" s="257">
        <v>712292</v>
      </c>
      <c r="E17" s="258" t="s">
        <v>303</v>
      </c>
      <c r="F17" s="258" t="s">
        <v>456</v>
      </c>
      <c r="G17" s="257">
        <v>135410</v>
      </c>
    </row>
    <row r="18" spans="1:7" ht="17.25" hidden="1" customHeight="1" x14ac:dyDescent="0.2">
      <c r="A18" s="257">
        <v>17</v>
      </c>
      <c r="B18" s="257">
        <v>210443</v>
      </c>
      <c r="C18" s="258" t="s">
        <v>85</v>
      </c>
      <c r="D18" s="257">
        <v>210443</v>
      </c>
      <c r="E18" s="258" t="s">
        <v>303</v>
      </c>
      <c r="F18" s="258" t="s">
        <v>304</v>
      </c>
      <c r="G18" s="257">
        <v>135471</v>
      </c>
    </row>
    <row r="19" spans="1:7" ht="17.25" hidden="1" customHeight="1" x14ac:dyDescent="0.2">
      <c r="A19" s="257">
        <v>18</v>
      </c>
      <c r="B19" s="257">
        <v>714317</v>
      </c>
      <c r="C19" s="258" t="s">
        <v>393</v>
      </c>
      <c r="D19" s="257">
        <v>714317</v>
      </c>
      <c r="E19" s="258" t="s">
        <v>303</v>
      </c>
      <c r="F19" s="258" t="s">
        <v>457</v>
      </c>
      <c r="G19" s="257">
        <v>135483</v>
      </c>
    </row>
    <row r="20" spans="1:7" ht="17.25" hidden="1" customHeight="1" x14ac:dyDescent="0.2">
      <c r="A20" s="257">
        <v>19</v>
      </c>
      <c r="B20" s="257">
        <v>705306</v>
      </c>
      <c r="C20" s="258" t="s">
        <v>423</v>
      </c>
      <c r="D20" s="257">
        <v>705306</v>
      </c>
      <c r="E20" s="258" t="s">
        <v>303</v>
      </c>
      <c r="F20" s="258" t="s">
        <v>458</v>
      </c>
      <c r="G20" s="257">
        <v>135537</v>
      </c>
    </row>
    <row r="21" spans="1:7" ht="17.25" hidden="1" customHeight="1" x14ac:dyDescent="0.2">
      <c r="A21" s="257">
        <v>20</v>
      </c>
      <c r="B21" s="257">
        <v>704719</v>
      </c>
      <c r="C21" s="258" t="s">
        <v>90</v>
      </c>
      <c r="D21" s="257">
        <v>704719</v>
      </c>
      <c r="E21" s="258" t="s">
        <v>303</v>
      </c>
      <c r="F21" s="258" t="s">
        <v>309</v>
      </c>
      <c r="G21" s="257">
        <v>135574</v>
      </c>
    </row>
    <row r="22" spans="1:7" ht="17.25" hidden="1" customHeight="1" x14ac:dyDescent="0.2">
      <c r="A22" s="257">
        <v>21</v>
      </c>
      <c r="B22" s="257">
        <v>1513632</v>
      </c>
      <c r="C22" s="258" t="s">
        <v>143</v>
      </c>
      <c r="D22" s="257">
        <v>1513632</v>
      </c>
      <c r="E22" s="258" t="s">
        <v>303</v>
      </c>
      <c r="F22" s="258" t="s">
        <v>350</v>
      </c>
      <c r="G22" s="257">
        <v>135628</v>
      </c>
    </row>
    <row r="23" spans="1:7" ht="17.25" hidden="1" customHeight="1" x14ac:dyDescent="0.2">
      <c r="A23" s="257">
        <v>22</v>
      </c>
      <c r="B23" s="257">
        <v>1213791</v>
      </c>
      <c r="C23" s="258" t="s">
        <v>691</v>
      </c>
      <c r="D23" s="257">
        <v>1213791</v>
      </c>
      <c r="E23" s="258" t="s">
        <v>303</v>
      </c>
      <c r="F23" s="258" t="s">
        <v>459</v>
      </c>
      <c r="G23" s="257">
        <v>135653</v>
      </c>
    </row>
    <row r="24" spans="1:7" ht="17.25" hidden="1" customHeight="1" x14ac:dyDescent="0.2">
      <c r="A24" s="257">
        <v>23</v>
      </c>
      <c r="B24" s="257">
        <v>806296</v>
      </c>
      <c r="C24" s="258" t="s">
        <v>277</v>
      </c>
      <c r="D24" s="257">
        <v>806296</v>
      </c>
      <c r="E24" s="258" t="s">
        <v>310</v>
      </c>
      <c r="F24" s="258" t="s">
        <v>356</v>
      </c>
      <c r="G24" s="257">
        <v>145130</v>
      </c>
    </row>
    <row r="25" spans="1:7" ht="17.25" hidden="1" customHeight="1" x14ac:dyDescent="0.2">
      <c r="A25" s="257">
        <v>24</v>
      </c>
      <c r="B25" s="257">
        <v>808306</v>
      </c>
      <c r="C25" s="258" t="s">
        <v>91</v>
      </c>
      <c r="D25" s="257">
        <v>808306</v>
      </c>
      <c r="E25" s="258" t="s">
        <v>310</v>
      </c>
      <c r="F25" s="258" t="s">
        <v>311</v>
      </c>
      <c r="G25" s="257">
        <v>145142</v>
      </c>
    </row>
    <row r="26" spans="1:7" ht="17.25" hidden="1" customHeight="1" x14ac:dyDescent="0.2">
      <c r="A26" s="257">
        <v>25</v>
      </c>
      <c r="B26" s="257">
        <v>810464</v>
      </c>
      <c r="C26" s="258" t="s">
        <v>416</v>
      </c>
      <c r="D26" s="257">
        <v>810464</v>
      </c>
      <c r="E26" s="258" t="s">
        <v>310</v>
      </c>
      <c r="F26" s="258" t="s">
        <v>460</v>
      </c>
      <c r="G26" s="257">
        <v>145191</v>
      </c>
    </row>
    <row r="27" spans="1:7" ht="17.25" hidden="1" customHeight="1" x14ac:dyDescent="0.2">
      <c r="A27" s="257">
        <v>26</v>
      </c>
      <c r="B27" s="257">
        <v>810114</v>
      </c>
      <c r="C27" s="258" t="s">
        <v>92</v>
      </c>
      <c r="D27" s="257">
        <v>810114</v>
      </c>
      <c r="E27" s="258" t="s">
        <v>310</v>
      </c>
      <c r="F27" s="258" t="s">
        <v>312</v>
      </c>
      <c r="G27" s="257">
        <v>145221</v>
      </c>
    </row>
    <row r="28" spans="1:7" ht="17.25" hidden="1" customHeight="1" x14ac:dyDescent="0.2">
      <c r="A28" s="257">
        <v>27</v>
      </c>
      <c r="B28" s="257">
        <v>808509</v>
      </c>
      <c r="C28" s="258" t="s">
        <v>427</v>
      </c>
      <c r="D28" s="257">
        <v>808509</v>
      </c>
      <c r="E28" s="258" t="s">
        <v>310</v>
      </c>
      <c r="F28" s="258" t="s">
        <v>461</v>
      </c>
      <c r="G28" s="257">
        <v>145336</v>
      </c>
    </row>
    <row r="29" spans="1:7" ht="17.25" hidden="1" customHeight="1" x14ac:dyDescent="0.2">
      <c r="A29" s="257">
        <v>28</v>
      </c>
      <c r="B29" s="257">
        <v>807981</v>
      </c>
      <c r="C29" s="258" t="s">
        <v>403</v>
      </c>
      <c r="D29" s="257">
        <v>807981</v>
      </c>
      <c r="E29" s="258" t="s">
        <v>310</v>
      </c>
      <c r="F29" s="258" t="s">
        <v>462</v>
      </c>
      <c r="G29" s="257">
        <v>145415</v>
      </c>
    </row>
    <row r="30" spans="1:7" ht="17.25" hidden="1" customHeight="1" x14ac:dyDescent="0.2">
      <c r="A30" s="257">
        <v>29</v>
      </c>
      <c r="B30" s="257">
        <v>808923</v>
      </c>
      <c r="C30" s="258" t="s">
        <v>432</v>
      </c>
      <c r="D30" s="257">
        <v>808923</v>
      </c>
      <c r="E30" s="258" t="s">
        <v>310</v>
      </c>
      <c r="F30" s="258" t="s">
        <v>463</v>
      </c>
      <c r="G30" s="257">
        <v>145440</v>
      </c>
    </row>
    <row r="31" spans="1:7" ht="17.25" hidden="1" customHeight="1" x14ac:dyDescent="0.2">
      <c r="A31" s="257">
        <v>30</v>
      </c>
      <c r="B31" s="257">
        <v>810452</v>
      </c>
      <c r="C31" s="258" t="s">
        <v>93</v>
      </c>
      <c r="D31" s="257">
        <v>810452</v>
      </c>
      <c r="E31" s="258" t="s">
        <v>310</v>
      </c>
      <c r="F31" s="258" t="s">
        <v>313</v>
      </c>
      <c r="G31" s="257">
        <v>145452</v>
      </c>
    </row>
    <row r="32" spans="1:7" ht="17.25" hidden="1" customHeight="1" x14ac:dyDescent="0.2">
      <c r="A32" s="257">
        <v>31</v>
      </c>
      <c r="B32" s="257">
        <v>811550</v>
      </c>
      <c r="C32" s="258" t="s">
        <v>94</v>
      </c>
      <c r="D32" s="257">
        <v>811550</v>
      </c>
      <c r="E32" s="258" t="s">
        <v>310</v>
      </c>
      <c r="F32" s="258" t="s">
        <v>314</v>
      </c>
      <c r="G32" s="257">
        <v>145488</v>
      </c>
    </row>
    <row r="33" spans="1:7" ht="17.25" hidden="1" customHeight="1" x14ac:dyDescent="0.2">
      <c r="A33" s="257">
        <v>32</v>
      </c>
      <c r="B33" s="257">
        <v>816159</v>
      </c>
      <c r="C33" s="258" t="s">
        <v>438</v>
      </c>
      <c r="D33" s="257">
        <v>816159</v>
      </c>
      <c r="E33" s="258" t="s">
        <v>310</v>
      </c>
      <c r="F33" s="258" t="s">
        <v>464</v>
      </c>
      <c r="G33" s="257">
        <v>145518</v>
      </c>
    </row>
    <row r="34" spans="1:7" ht="17.25" hidden="1" customHeight="1" x14ac:dyDescent="0.2">
      <c r="A34" s="257">
        <v>33</v>
      </c>
      <c r="B34" s="257">
        <v>810178</v>
      </c>
      <c r="C34" s="258" t="s">
        <v>397</v>
      </c>
      <c r="D34" s="257">
        <v>810178</v>
      </c>
      <c r="E34" s="258" t="s">
        <v>310</v>
      </c>
      <c r="F34" s="258" t="s">
        <v>465</v>
      </c>
      <c r="G34" s="257">
        <v>145543</v>
      </c>
    </row>
    <row r="35" spans="1:7" ht="17.25" hidden="1" customHeight="1" x14ac:dyDescent="0.2">
      <c r="A35" s="257">
        <v>34</v>
      </c>
      <c r="B35" s="257">
        <v>1302882</v>
      </c>
      <c r="C35" s="258" t="s">
        <v>692</v>
      </c>
      <c r="D35" s="257">
        <v>1302882</v>
      </c>
      <c r="E35" s="258" t="s">
        <v>302</v>
      </c>
      <c r="F35" s="258" t="s">
        <v>466</v>
      </c>
      <c r="G35" s="257">
        <v>150198</v>
      </c>
    </row>
    <row r="36" spans="1:7" ht="17.25" hidden="1" customHeight="1" x14ac:dyDescent="0.2">
      <c r="A36" s="257">
        <v>35</v>
      </c>
      <c r="B36" s="257">
        <v>308169</v>
      </c>
      <c r="C36" s="258" t="s">
        <v>88</v>
      </c>
      <c r="D36" s="257">
        <v>308169</v>
      </c>
      <c r="E36" s="258" t="s">
        <v>302</v>
      </c>
      <c r="F36" s="258" t="s">
        <v>307</v>
      </c>
      <c r="G36" s="257">
        <v>150307</v>
      </c>
    </row>
    <row r="37" spans="1:7" ht="17.25" hidden="1" customHeight="1" x14ac:dyDescent="0.2">
      <c r="A37" s="257">
        <v>36</v>
      </c>
      <c r="B37" s="257">
        <v>1312553</v>
      </c>
      <c r="C37" s="258" t="s">
        <v>133</v>
      </c>
      <c r="D37" s="257">
        <v>1312553</v>
      </c>
      <c r="E37" s="258" t="s">
        <v>302</v>
      </c>
      <c r="F37" s="258" t="s">
        <v>345</v>
      </c>
      <c r="G37" s="257">
        <v>150400</v>
      </c>
    </row>
    <row r="38" spans="1:7" ht="17.25" hidden="1" customHeight="1" x14ac:dyDescent="0.2">
      <c r="A38" s="257">
        <v>37</v>
      </c>
      <c r="B38" s="257">
        <v>308010</v>
      </c>
      <c r="C38" s="258" t="s">
        <v>87</v>
      </c>
      <c r="D38" s="257">
        <v>308010</v>
      </c>
      <c r="E38" s="258" t="s">
        <v>302</v>
      </c>
      <c r="F38" s="258" t="s">
        <v>306</v>
      </c>
      <c r="G38" s="257">
        <v>150514</v>
      </c>
    </row>
    <row r="39" spans="1:7" ht="17.25" hidden="1" customHeight="1" x14ac:dyDescent="0.2">
      <c r="A39" s="257">
        <v>38</v>
      </c>
      <c r="B39" s="257">
        <v>312179</v>
      </c>
      <c r="C39" s="258" t="s">
        <v>89</v>
      </c>
      <c r="D39" s="257">
        <v>312179</v>
      </c>
      <c r="E39" s="258" t="s">
        <v>302</v>
      </c>
      <c r="F39" s="258" t="s">
        <v>467</v>
      </c>
      <c r="G39" s="257">
        <v>150629</v>
      </c>
    </row>
    <row r="40" spans="1:7" ht="17.25" hidden="1" customHeight="1" x14ac:dyDescent="0.2">
      <c r="A40" s="257">
        <v>39</v>
      </c>
      <c r="B40" s="257">
        <v>312521</v>
      </c>
      <c r="C40" s="258" t="s">
        <v>274</v>
      </c>
      <c r="D40" s="257">
        <v>312521</v>
      </c>
      <c r="E40" s="258" t="s">
        <v>302</v>
      </c>
      <c r="F40" s="258" t="s">
        <v>354</v>
      </c>
      <c r="G40" s="257">
        <v>150642</v>
      </c>
    </row>
    <row r="41" spans="1:7" ht="17.25" hidden="1" customHeight="1" x14ac:dyDescent="0.2">
      <c r="A41" s="257">
        <v>40</v>
      </c>
      <c r="B41" s="257">
        <v>303089</v>
      </c>
      <c r="C41" s="258" t="s">
        <v>273</v>
      </c>
      <c r="D41" s="257">
        <v>303089</v>
      </c>
      <c r="E41" s="258" t="s">
        <v>302</v>
      </c>
      <c r="F41" s="258" t="s">
        <v>353</v>
      </c>
      <c r="G41" s="257">
        <v>150721</v>
      </c>
    </row>
    <row r="42" spans="1:7" ht="17.25" hidden="1" customHeight="1" x14ac:dyDescent="0.2">
      <c r="A42" s="257">
        <v>41</v>
      </c>
      <c r="B42" s="257">
        <v>1307907</v>
      </c>
      <c r="C42" s="258" t="s">
        <v>125</v>
      </c>
      <c r="D42" s="257">
        <v>1307907</v>
      </c>
      <c r="E42" s="258" t="s">
        <v>302</v>
      </c>
      <c r="F42" s="258" t="s">
        <v>468</v>
      </c>
      <c r="G42" s="257">
        <v>150733</v>
      </c>
    </row>
    <row r="43" spans="1:7" ht="17.25" hidden="1" customHeight="1" x14ac:dyDescent="0.2">
      <c r="A43" s="257">
        <v>42</v>
      </c>
      <c r="B43" s="257">
        <v>1308693</v>
      </c>
      <c r="C43" s="258" t="s">
        <v>126</v>
      </c>
      <c r="D43" s="257">
        <v>1308693</v>
      </c>
      <c r="E43" s="258" t="s">
        <v>302</v>
      </c>
      <c r="F43" s="258" t="s">
        <v>469</v>
      </c>
      <c r="G43" s="257">
        <v>150757</v>
      </c>
    </row>
    <row r="44" spans="1:7" ht="17.25" hidden="1" customHeight="1" x14ac:dyDescent="0.2">
      <c r="A44" s="257">
        <v>43</v>
      </c>
      <c r="B44" s="257">
        <v>1310041</v>
      </c>
      <c r="C44" s="258" t="s">
        <v>128</v>
      </c>
      <c r="D44" s="257">
        <v>1310041</v>
      </c>
      <c r="E44" s="258" t="s">
        <v>302</v>
      </c>
      <c r="F44" s="258" t="s">
        <v>470</v>
      </c>
      <c r="G44" s="257">
        <v>150770</v>
      </c>
    </row>
    <row r="45" spans="1:7" ht="17.25" hidden="1" customHeight="1" x14ac:dyDescent="0.2">
      <c r="A45" s="257">
        <v>44</v>
      </c>
      <c r="B45" s="257">
        <v>1307787</v>
      </c>
      <c r="C45" s="258" t="s">
        <v>435</v>
      </c>
      <c r="D45" s="257">
        <v>1307787</v>
      </c>
      <c r="E45" s="258" t="s">
        <v>302</v>
      </c>
      <c r="F45" s="258" t="s">
        <v>471</v>
      </c>
      <c r="G45" s="257">
        <v>150836</v>
      </c>
    </row>
    <row r="46" spans="1:7" ht="17.25" hidden="1" customHeight="1" x14ac:dyDescent="0.2">
      <c r="A46" s="257">
        <v>45</v>
      </c>
      <c r="B46" s="257">
        <v>313126</v>
      </c>
      <c r="C46" s="258" t="s">
        <v>415</v>
      </c>
      <c r="D46" s="257">
        <v>313126</v>
      </c>
      <c r="E46" s="258" t="s">
        <v>302</v>
      </c>
      <c r="F46" s="258" t="s">
        <v>472</v>
      </c>
      <c r="G46" s="257">
        <v>150897</v>
      </c>
    </row>
    <row r="47" spans="1:7" ht="17.25" hidden="1" customHeight="1" x14ac:dyDescent="0.2">
      <c r="A47" s="257">
        <v>46</v>
      </c>
      <c r="B47" s="257">
        <v>303210</v>
      </c>
      <c r="C47" s="258" t="s">
        <v>86</v>
      </c>
      <c r="D47" s="257">
        <v>303210</v>
      </c>
      <c r="E47" s="258" t="s">
        <v>302</v>
      </c>
      <c r="F47" s="258" t="s">
        <v>305</v>
      </c>
      <c r="G47" s="257">
        <v>150988</v>
      </c>
    </row>
    <row r="48" spans="1:7" ht="17.25" hidden="1" customHeight="1" x14ac:dyDescent="0.2">
      <c r="A48" s="257">
        <v>47</v>
      </c>
      <c r="B48" s="257">
        <v>408677</v>
      </c>
      <c r="C48" s="258" t="s">
        <v>430</v>
      </c>
      <c r="D48" s="257">
        <v>408677</v>
      </c>
      <c r="E48" s="258" t="s">
        <v>302</v>
      </c>
      <c r="F48" s="258" t="s">
        <v>473</v>
      </c>
      <c r="G48" s="257">
        <v>151191</v>
      </c>
    </row>
    <row r="49" spans="1:7" ht="17.25" hidden="1" customHeight="1" x14ac:dyDescent="0.2">
      <c r="A49" s="257">
        <v>48</v>
      </c>
      <c r="B49" s="257">
        <v>404745</v>
      </c>
      <c r="C49" s="258" t="s">
        <v>401</v>
      </c>
      <c r="D49" s="257">
        <v>404745</v>
      </c>
      <c r="E49" s="258" t="s">
        <v>302</v>
      </c>
      <c r="F49" s="258" t="s">
        <v>474</v>
      </c>
      <c r="G49" s="257">
        <v>151208</v>
      </c>
    </row>
    <row r="50" spans="1:7" ht="17.25" hidden="1" customHeight="1" x14ac:dyDescent="0.2">
      <c r="A50" s="257">
        <v>49</v>
      </c>
      <c r="B50" s="257">
        <v>914907</v>
      </c>
      <c r="C50" s="258" t="s">
        <v>419</v>
      </c>
      <c r="D50" s="257">
        <v>914907</v>
      </c>
      <c r="E50" s="258" t="s">
        <v>302</v>
      </c>
      <c r="F50" s="258" t="s">
        <v>475</v>
      </c>
      <c r="G50" s="257">
        <v>151269</v>
      </c>
    </row>
    <row r="51" spans="1:7" ht="17.25" hidden="1" customHeight="1" x14ac:dyDescent="0.2">
      <c r="A51" s="257">
        <v>50</v>
      </c>
      <c r="B51" s="257">
        <v>113401</v>
      </c>
      <c r="C51" s="258" t="s">
        <v>84</v>
      </c>
      <c r="D51" s="257">
        <v>113401</v>
      </c>
      <c r="E51" s="258" t="s">
        <v>302</v>
      </c>
      <c r="F51" s="258" t="s">
        <v>476</v>
      </c>
      <c r="G51" s="257">
        <v>151348</v>
      </c>
    </row>
    <row r="52" spans="1:7" ht="17.25" hidden="1" customHeight="1" x14ac:dyDescent="0.2">
      <c r="A52" s="257">
        <v>51</v>
      </c>
      <c r="B52" s="257">
        <v>1309931</v>
      </c>
      <c r="C52" s="258" t="s">
        <v>693</v>
      </c>
      <c r="D52" s="257">
        <v>1309931</v>
      </c>
      <c r="E52" s="258" t="s">
        <v>302</v>
      </c>
      <c r="F52" s="258" t="s">
        <v>477</v>
      </c>
      <c r="G52" s="257">
        <v>151488</v>
      </c>
    </row>
    <row r="53" spans="1:7" ht="17.25" hidden="1" customHeight="1" x14ac:dyDescent="0.2">
      <c r="A53" s="257">
        <v>52</v>
      </c>
      <c r="B53" s="257">
        <v>1303850</v>
      </c>
      <c r="C53" s="258" t="s">
        <v>121</v>
      </c>
      <c r="D53" s="257">
        <v>1303850</v>
      </c>
      <c r="E53" s="258" t="s">
        <v>302</v>
      </c>
      <c r="F53" s="258" t="s">
        <v>342</v>
      </c>
      <c r="G53" s="257">
        <v>151520</v>
      </c>
    </row>
    <row r="54" spans="1:7" ht="17.25" hidden="1" customHeight="1" x14ac:dyDescent="0.2">
      <c r="A54" s="257">
        <v>53</v>
      </c>
      <c r="B54" s="257">
        <v>1310500</v>
      </c>
      <c r="C54" s="258" t="s">
        <v>129</v>
      </c>
      <c r="D54" s="257">
        <v>1310500</v>
      </c>
      <c r="E54" s="258" t="s">
        <v>302</v>
      </c>
      <c r="F54" s="258" t="s">
        <v>478</v>
      </c>
      <c r="G54" s="257">
        <v>151543</v>
      </c>
    </row>
    <row r="55" spans="1:7" ht="17.25" hidden="1" customHeight="1" x14ac:dyDescent="0.2">
      <c r="A55" s="257">
        <v>54</v>
      </c>
      <c r="B55" s="257">
        <v>1804372</v>
      </c>
      <c r="C55" s="258" t="s">
        <v>365</v>
      </c>
      <c r="D55" s="257">
        <v>1804372</v>
      </c>
      <c r="E55" s="258" t="s">
        <v>302</v>
      </c>
      <c r="F55" s="258" t="s">
        <v>479</v>
      </c>
      <c r="G55" s="257">
        <v>151865</v>
      </c>
    </row>
    <row r="56" spans="1:7" ht="17.25" hidden="1" customHeight="1" x14ac:dyDescent="0.2">
      <c r="A56" s="257">
        <v>55</v>
      </c>
      <c r="B56" s="257">
        <v>1804553</v>
      </c>
      <c r="C56" s="258" t="s">
        <v>145</v>
      </c>
      <c r="D56" s="257">
        <v>1804553</v>
      </c>
      <c r="E56" s="258" t="s">
        <v>302</v>
      </c>
      <c r="F56" s="258" t="s">
        <v>480</v>
      </c>
      <c r="G56" s="257">
        <v>151877</v>
      </c>
    </row>
    <row r="57" spans="1:7" ht="17.25" hidden="1" customHeight="1" x14ac:dyDescent="0.2">
      <c r="A57" s="257">
        <v>56</v>
      </c>
      <c r="B57" s="257">
        <v>1813701</v>
      </c>
      <c r="C57" s="258" t="s">
        <v>147</v>
      </c>
      <c r="D57" s="257">
        <v>1813701</v>
      </c>
      <c r="E57" s="258" t="s">
        <v>302</v>
      </c>
      <c r="F57" s="258" t="s">
        <v>481</v>
      </c>
      <c r="G57" s="257">
        <v>151907</v>
      </c>
    </row>
    <row r="58" spans="1:7" ht="17.25" hidden="1" customHeight="1" x14ac:dyDescent="0.2">
      <c r="A58" s="257">
        <v>57</v>
      </c>
      <c r="B58" s="257">
        <v>1820735</v>
      </c>
      <c r="C58" s="258" t="s">
        <v>366</v>
      </c>
      <c r="D58" s="257">
        <v>1820735</v>
      </c>
      <c r="E58" s="258" t="s">
        <v>302</v>
      </c>
      <c r="F58" s="258" t="s">
        <v>482</v>
      </c>
      <c r="G58" s="257">
        <v>151944</v>
      </c>
    </row>
    <row r="59" spans="1:7" ht="17.25" hidden="1" customHeight="1" x14ac:dyDescent="0.2">
      <c r="A59" s="257">
        <v>58</v>
      </c>
      <c r="B59" s="257">
        <v>1304322</v>
      </c>
      <c r="C59" s="258" t="s">
        <v>418</v>
      </c>
      <c r="D59" s="257">
        <v>1304322</v>
      </c>
      <c r="E59" s="258" t="s">
        <v>302</v>
      </c>
      <c r="F59" s="258" t="s">
        <v>483</v>
      </c>
      <c r="G59" s="257">
        <v>151956</v>
      </c>
    </row>
    <row r="60" spans="1:7" ht="17.25" hidden="1" customHeight="1" x14ac:dyDescent="0.2">
      <c r="A60" s="257">
        <v>59</v>
      </c>
      <c r="B60" s="257">
        <v>1304806</v>
      </c>
      <c r="C60" s="258" t="s">
        <v>421</v>
      </c>
      <c r="D60" s="257">
        <v>1304806</v>
      </c>
      <c r="E60" s="258" t="s">
        <v>302</v>
      </c>
      <c r="F60" s="258" t="s">
        <v>484</v>
      </c>
      <c r="G60" s="257">
        <v>151970</v>
      </c>
    </row>
    <row r="61" spans="1:7" ht="17.25" hidden="1" customHeight="1" x14ac:dyDescent="0.2">
      <c r="A61" s="257">
        <v>60</v>
      </c>
      <c r="B61" s="257">
        <v>1304945</v>
      </c>
      <c r="C61" s="258" t="s">
        <v>123</v>
      </c>
      <c r="D61" s="257">
        <v>1304945</v>
      </c>
      <c r="E61" s="258" t="s">
        <v>302</v>
      </c>
      <c r="F61" s="258" t="s">
        <v>485</v>
      </c>
      <c r="G61" s="257">
        <v>152018</v>
      </c>
    </row>
    <row r="62" spans="1:7" ht="17.25" hidden="1" customHeight="1" x14ac:dyDescent="0.2">
      <c r="A62" s="257">
        <v>61</v>
      </c>
      <c r="B62" s="257">
        <v>1306753</v>
      </c>
      <c r="C62" s="258" t="s">
        <v>124</v>
      </c>
      <c r="D62" s="257">
        <v>1306753</v>
      </c>
      <c r="E62" s="258" t="s">
        <v>302</v>
      </c>
      <c r="F62" s="258" t="s">
        <v>486</v>
      </c>
      <c r="G62" s="257">
        <v>152043</v>
      </c>
    </row>
    <row r="63" spans="1:7" ht="17.25" hidden="1" customHeight="1" x14ac:dyDescent="0.2">
      <c r="A63" s="257">
        <v>62</v>
      </c>
      <c r="B63" s="257">
        <v>1308930</v>
      </c>
      <c r="C63" s="258" t="s">
        <v>127</v>
      </c>
      <c r="D63" s="257">
        <v>1308930</v>
      </c>
      <c r="E63" s="258" t="s">
        <v>302</v>
      </c>
      <c r="F63" s="258" t="s">
        <v>487</v>
      </c>
      <c r="G63" s="257">
        <v>152109</v>
      </c>
    </row>
    <row r="64" spans="1:7" ht="17.25" hidden="1" customHeight="1" x14ac:dyDescent="0.2">
      <c r="A64" s="257">
        <v>63</v>
      </c>
      <c r="B64" s="257">
        <v>1308100</v>
      </c>
      <c r="C64" s="258" t="s">
        <v>434</v>
      </c>
      <c r="D64" s="257">
        <v>1308100</v>
      </c>
      <c r="E64" s="258" t="s">
        <v>302</v>
      </c>
      <c r="F64" s="258" t="s">
        <v>488</v>
      </c>
      <c r="G64" s="257">
        <v>152122</v>
      </c>
    </row>
    <row r="65" spans="1:7" ht="17.25" hidden="1" customHeight="1" x14ac:dyDescent="0.2">
      <c r="A65" s="257">
        <v>64</v>
      </c>
      <c r="B65" s="257">
        <v>1312346</v>
      </c>
      <c r="C65" s="258" t="s">
        <v>132</v>
      </c>
      <c r="D65" s="257">
        <v>1312346</v>
      </c>
      <c r="E65" s="258" t="s">
        <v>302</v>
      </c>
      <c r="F65" s="258" t="s">
        <v>489</v>
      </c>
      <c r="G65" s="257">
        <v>152158</v>
      </c>
    </row>
    <row r="66" spans="1:7" ht="17.25" hidden="1" customHeight="1" x14ac:dyDescent="0.2">
      <c r="A66" s="257">
        <v>65</v>
      </c>
      <c r="B66" s="257">
        <v>1312811</v>
      </c>
      <c r="C66" s="258" t="s">
        <v>286</v>
      </c>
      <c r="D66" s="257">
        <v>1312811</v>
      </c>
      <c r="E66" s="258" t="s">
        <v>302</v>
      </c>
      <c r="F66" s="258" t="s">
        <v>362</v>
      </c>
      <c r="G66" s="257">
        <v>152160</v>
      </c>
    </row>
    <row r="67" spans="1:7" ht="17.25" hidden="1" customHeight="1" x14ac:dyDescent="0.2">
      <c r="A67" s="257">
        <v>66</v>
      </c>
      <c r="B67" s="257">
        <v>1312010</v>
      </c>
      <c r="C67" s="258" t="s">
        <v>130</v>
      </c>
      <c r="D67" s="257">
        <v>1312010</v>
      </c>
      <c r="E67" s="258" t="s">
        <v>302</v>
      </c>
      <c r="F67" s="258" t="s">
        <v>343</v>
      </c>
      <c r="G67" s="257">
        <v>152195</v>
      </c>
    </row>
    <row r="68" spans="1:7" ht="17.25" hidden="1" customHeight="1" x14ac:dyDescent="0.2">
      <c r="A68" s="257">
        <v>67</v>
      </c>
      <c r="B68" s="257">
        <v>1312289</v>
      </c>
      <c r="C68" s="258" t="s">
        <v>131</v>
      </c>
      <c r="D68" s="257">
        <v>1312289</v>
      </c>
      <c r="E68" s="258" t="s">
        <v>302</v>
      </c>
      <c r="F68" s="258" t="s">
        <v>344</v>
      </c>
      <c r="G68" s="257">
        <v>152213</v>
      </c>
    </row>
    <row r="69" spans="1:7" ht="17.25" hidden="1" customHeight="1" x14ac:dyDescent="0.2">
      <c r="A69" s="257">
        <v>68</v>
      </c>
      <c r="B69" s="257">
        <v>1312225</v>
      </c>
      <c r="C69" s="258" t="s">
        <v>284</v>
      </c>
      <c r="D69" s="257">
        <v>1312225</v>
      </c>
      <c r="E69" s="258" t="s">
        <v>302</v>
      </c>
      <c r="F69" s="258" t="s">
        <v>360</v>
      </c>
      <c r="G69" s="257">
        <v>152237</v>
      </c>
    </row>
    <row r="70" spans="1:7" ht="17.25" hidden="1" customHeight="1" x14ac:dyDescent="0.2">
      <c r="A70" s="257">
        <v>69</v>
      </c>
      <c r="B70" s="257">
        <v>1317564</v>
      </c>
      <c r="C70" s="258" t="s">
        <v>134</v>
      </c>
      <c r="D70" s="257">
        <v>1317564</v>
      </c>
      <c r="E70" s="258" t="s">
        <v>302</v>
      </c>
      <c r="F70" s="258" t="s">
        <v>490</v>
      </c>
      <c r="G70" s="257">
        <v>152493</v>
      </c>
    </row>
    <row r="71" spans="1:7" ht="17.25" hidden="1" customHeight="1" x14ac:dyDescent="0.2">
      <c r="A71" s="257">
        <v>70</v>
      </c>
      <c r="B71" s="257">
        <v>1317811</v>
      </c>
      <c r="C71" s="258" t="s">
        <v>135</v>
      </c>
      <c r="D71" s="257">
        <v>1317811</v>
      </c>
      <c r="E71" s="258" t="s">
        <v>302</v>
      </c>
      <c r="F71" s="258" t="s">
        <v>491</v>
      </c>
      <c r="G71" s="257">
        <v>152500</v>
      </c>
    </row>
    <row r="72" spans="1:7" ht="17.25" hidden="1" customHeight="1" x14ac:dyDescent="0.2">
      <c r="A72" s="257">
        <v>71</v>
      </c>
      <c r="B72" s="257">
        <v>1311754</v>
      </c>
      <c r="C72" s="258" t="s">
        <v>411</v>
      </c>
      <c r="D72" s="257">
        <v>1311754</v>
      </c>
      <c r="E72" s="258" t="s">
        <v>302</v>
      </c>
      <c r="F72" s="258" t="s">
        <v>492</v>
      </c>
      <c r="G72" s="257">
        <v>152535</v>
      </c>
    </row>
    <row r="73" spans="1:7" ht="17.25" hidden="1" customHeight="1" x14ac:dyDescent="0.2">
      <c r="A73" s="257">
        <v>72</v>
      </c>
      <c r="B73" s="257">
        <v>1311212</v>
      </c>
      <c r="C73" s="258" t="s">
        <v>433</v>
      </c>
      <c r="D73" s="257">
        <v>1311212</v>
      </c>
      <c r="E73" s="258" t="s">
        <v>302</v>
      </c>
      <c r="F73" s="258" t="s">
        <v>493</v>
      </c>
      <c r="G73" s="257">
        <v>152572</v>
      </c>
    </row>
    <row r="74" spans="1:7" ht="17.25" hidden="1" customHeight="1" x14ac:dyDescent="0.2">
      <c r="A74" s="257">
        <v>73</v>
      </c>
      <c r="B74" s="257">
        <v>1609085</v>
      </c>
      <c r="C74" s="258" t="s">
        <v>290</v>
      </c>
      <c r="D74" s="257">
        <v>1609085</v>
      </c>
      <c r="E74" s="258" t="s">
        <v>302</v>
      </c>
      <c r="F74" s="258" t="s">
        <v>494</v>
      </c>
      <c r="G74" s="257">
        <v>152687</v>
      </c>
    </row>
    <row r="75" spans="1:7" ht="17.25" hidden="1" customHeight="1" x14ac:dyDescent="0.2">
      <c r="A75" s="257">
        <v>74</v>
      </c>
      <c r="B75" s="257">
        <v>1704848</v>
      </c>
      <c r="C75" s="258" t="s">
        <v>426</v>
      </c>
      <c r="D75" s="257">
        <v>1704848</v>
      </c>
      <c r="E75" s="258" t="s">
        <v>302</v>
      </c>
      <c r="F75" s="258" t="s">
        <v>694</v>
      </c>
      <c r="G75" s="257">
        <v>152742</v>
      </c>
    </row>
    <row r="76" spans="1:7" ht="17.25" hidden="1" customHeight="1" x14ac:dyDescent="0.2">
      <c r="A76" s="257">
        <v>75</v>
      </c>
      <c r="B76" s="257">
        <v>1707142</v>
      </c>
      <c r="C76" s="258" t="s">
        <v>407</v>
      </c>
      <c r="D76" s="257">
        <v>1707142</v>
      </c>
      <c r="E76" s="258" t="s">
        <v>302</v>
      </c>
      <c r="F76" s="258" t="s">
        <v>495</v>
      </c>
      <c r="G76" s="257">
        <v>152778</v>
      </c>
    </row>
    <row r="77" spans="1:7" ht="17.25" hidden="1" customHeight="1" x14ac:dyDescent="0.2">
      <c r="A77" s="257">
        <v>76</v>
      </c>
      <c r="B77" s="257">
        <v>1708193</v>
      </c>
      <c r="C77" s="258" t="s">
        <v>291</v>
      </c>
      <c r="D77" s="257">
        <v>1708193</v>
      </c>
      <c r="E77" s="258" t="s">
        <v>302</v>
      </c>
      <c r="F77" s="258" t="s">
        <v>364</v>
      </c>
      <c r="G77" s="257">
        <v>152780</v>
      </c>
    </row>
    <row r="78" spans="1:7" ht="17.25" hidden="1" customHeight="1" x14ac:dyDescent="0.2">
      <c r="A78" s="257">
        <v>77</v>
      </c>
      <c r="B78" s="257">
        <v>1714183</v>
      </c>
      <c r="C78" s="258" t="s">
        <v>695</v>
      </c>
      <c r="D78" s="257">
        <v>1714183</v>
      </c>
      <c r="E78" s="258" t="s">
        <v>302</v>
      </c>
      <c r="F78" s="258" t="s">
        <v>496</v>
      </c>
      <c r="G78" s="257">
        <v>152869</v>
      </c>
    </row>
    <row r="79" spans="1:7" ht="17.25" hidden="1" customHeight="1" x14ac:dyDescent="0.2">
      <c r="A79" s="257">
        <v>78</v>
      </c>
      <c r="B79" s="257">
        <v>1312958</v>
      </c>
      <c r="C79" s="258" t="s">
        <v>287</v>
      </c>
      <c r="D79" s="257">
        <v>1312958</v>
      </c>
      <c r="E79" s="258" t="s">
        <v>302</v>
      </c>
      <c r="F79" s="258" t="s">
        <v>359</v>
      </c>
      <c r="G79" s="257">
        <v>152950</v>
      </c>
    </row>
    <row r="80" spans="1:7" ht="17.25" hidden="1" customHeight="1" x14ac:dyDescent="0.2">
      <c r="A80" s="257">
        <v>79</v>
      </c>
      <c r="B80" s="257">
        <v>1312658</v>
      </c>
      <c r="C80" s="258" t="s">
        <v>285</v>
      </c>
      <c r="D80" s="257">
        <v>1312658</v>
      </c>
      <c r="E80" s="258" t="s">
        <v>302</v>
      </c>
      <c r="F80" s="258" t="s">
        <v>361</v>
      </c>
      <c r="G80" s="257">
        <v>153000</v>
      </c>
    </row>
    <row r="81" spans="1:7" ht="17.25" hidden="1" customHeight="1" x14ac:dyDescent="0.2">
      <c r="A81" s="257">
        <v>80</v>
      </c>
      <c r="B81" s="257">
        <v>101607</v>
      </c>
      <c r="C81" s="258" t="s">
        <v>82</v>
      </c>
      <c r="D81" s="257">
        <v>101607</v>
      </c>
      <c r="E81" s="258" t="s">
        <v>299</v>
      </c>
      <c r="F81" s="258" t="s">
        <v>300</v>
      </c>
      <c r="G81" s="257">
        <v>160106</v>
      </c>
    </row>
    <row r="82" spans="1:7" ht="17.25" hidden="1" customHeight="1" x14ac:dyDescent="0.2">
      <c r="A82" s="257">
        <v>81</v>
      </c>
      <c r="B82" s="257">
        <v>1009142</v>
      </c>
      <c r="C82" s="258" t="s">
        <v>95</v>
      </c>
      <c r="D82" s="257">
        <v>1009142</v>
      </c>
      <c r="E82" s="258" t="s">
        <v>299</v>
      </c>
      <c r="F82" s="258" t="s">
        <v>315</v>
      </c>
      <c r="G82" s="257">
        <v>160349</v>
      </c>
    </row>
    <row r="83" spans="1:7" ht="17.25" hidden="1" customHeight="1" x14ac:dyDescent="0.2">
      <c r="A83" s="257">
        <v>82</v>
      </c>
      <c r="B83" s="257">
        <v>1816332</v>
      </c>
      <c r="C83" s="258" t="s">
        <v>148</v>
      </c>
      <c r="D83" s="257">
        <v>1816332</v>
      </c>
      <c r="E83" s="258" t="s">
        <v>299</v>
      </c>
      <c r="F83" s="258" t="s">
        <v>351</v>
      </c>
      <c r="G83" s="257">
        <v>160465</v>
      </c>
    </row>
    <row r="84" spans="1:7" ht="17.25" hidden="1" customHeight="1" x14ac:dyDescent="0.2">
      <c r="A84" s="257">
        <v>83</v>
      </c>
      <c r="B84" s="257">
        <v>612842</v>
      </c>
      <c r="C84" s="258" t="s">
        <v>696</v>
      </c>
      <c r="D84" s="257">
        <v>612842</v>
      </c>
      <c r="E84" s="258" t="s">
        <v>299</v>
      </c>
      <c r="F84" s="258" t="s">
        <v>308</v>
      </c>
      <c r="G84" s="257">
        <v>160507</v>
      </c>
    </row>
    <row r="85" spans="1:7" ht="17.25" hidden="1" customHeight="1" x14ac:dyDescent="0.2">
      <c r="A85" s="257">
        <v>84</v>
      </c>
      <c r="B85" s="257">
        <v>108767</v>
      </c>
      <c r="C85" s="258" t="s">
        <v>83</v>
      </c>
      <c r="D85" s="257">
        <v>108767</v>
      </c>
      <c r="E85" s="258" t="s">
        <v>299</v>
      </c>
      <c r="F85" s="258" t="s">
        <v>301</v>
      </c>
      <c r="G85" s="257">
        <v>160519</v>
      </c>
    </row>
    <row r="86" spans="1:7" ht="17.25" hidden="1" customHeight="1" x14ac:dyDescent="0.2">
      <c r="A86" s="257">
        <v>85</v>
      </c>
      <c r="B86" s="257">
        <v>1823569</v>
      </c>
      <c r="C86" s="258" t="s">
        <v>149</v>
      </c>
      <c r="D86" s="257">
        <v>1823569</v>
      </c>
      <c r="E86" s="258" t="s">
        <v>299</v>
      </c>
      <c r="F86" s="258" t="s">
        <v>352</v>
      </c>
      <c r="G86" s="257">
        <v>160593</v>
      </c>
    </row>
    <row r="87" spans="1:7" ht="17.25" hidden="1" customHeight="1" x14ac:dyDescent="0.2">
      <c r="A87" s="257">
        <v>86</v>
      </c>
      <c r="B87" s="257">
        <v>505437</v>
      </c>
      <c r="C87" s="258" t="s">
        <v>275</v>
      </c>
      <c r="D87" s="257">
        <v>505437</v>
      </c>
      <c r="E87" s="258" t="s">
        <v>299</v>
      </c>
      <c r="F87" s="258" t="s">
        <v>497</v>
      </c>
      <c r="G87" s="257">
        <v>160805</v>
      </c>
    </row>
    <row r="88" spans="1:7" ht="17.25" hidden="1" customHeight="1" x14ac:dyDescent="0.2">
      <c r="A88" s="257">
        <v>87</v>
      </c>
      <c r="B88" s="257">
        <v>603177</v>
      </c>
      <c r="C88" s="258" t="s">
        <v>276</v>
      </c>
      <c r="D88" s="257">
        <v>603177</v>
      </c>
      <c r="E88" s="258" t="s">
        <v>299</v>
      </c>
      <c r="F88" s="258" t="s">
        <v>355</v>
      </c>
      <c r="G88" s="257">
        <v>161263</v>
      </c>
    </row>
    <row r="89" spans="1:7" ht="17.25" hidden="1" customHeight="1" x14ac:dyDescent="0.2">
      <c r="A89" s="257">
        <v>88</v>
      </c>
      <c r="B89" s="257">
        <v>1010623</v>
      </c>
      <c r="C89" s="258" t="s">
        <v>404</v>
      </c>
      <c r="D89" s="257">
        <v>1010623</v>
      </c>
      <c r="E89" s="258" t="s">
        <v>299</v>
      </c>
      <c r="F89" s="258" t="s">
        <v>498</v>
      </c>
      <c r="G89" s="257">
        <v>161688</v>
      </c>
    </row>
    <row r="90" spans="1:7" ht="17.25" hidden="1" customHeight="1" x14ac:dyDescent="0.2">
      <c r="A90" s="257">
        <v>89</v>
      </c>
      <c r="B90" s="257">
        <v>502392</v>
      </c>
      <c r="C90" s="258" t="s">
        <v>697</v>
      </c>
      <c r="D90" s="257">
        <v>502392</v>
      </c>
      <c r="E90" s="258" t="s">
        <v>299</v>
      </c>
      <c r="F90" s="258" t="s">
        <v>499</v>
      </c>
      <c r="G90" s="257">
        <v>162024</v>
      </c>
    </row>
    <row r="91" spans="1:7" ht="17.25" hidden="1" customHeight="1" x14ac:dyDescent="0.2">
      <c r="A91" s="257">
        <v>90</v>
      </c>
      <c r="B91" s="257">
        <v>1503825</v>
      </c>
      <c r="C91" s="258" t="s">
        <v>138</v>
      </c>
      <c r="D91" s="257">
        <v>1503825</v>
      </c>
      <c r="E91" s="258" t="s">
        <v>316</v>
      </c>
      <c r="F91" s="258" t="s">
        <v>347</v>
      </c>
      <c r="G91" s="257">
        <v>170173</v>
      </c>
    </row>
    <row r="92" spans="1:7" ht="17.25" hidden="1" customHeight="1" x14ac:dyDescent="0.2">
      <c r="A92" s="257">
        <v>91</v>
      </c>
      <c r="B92" s="257">
        <v>1503233</v>
      </c>
      <c r="C92" s="258" t="s">
        <v>136</v>
      </c>
      <c r="D92" s="257">
        <v>1503233</v>
      </c>
      <c r="E92" s="258" t="s">
        <v>316</v>
      </c>
      <c r="F92" s="258" t="s">
        <v>500</v>
      </c>
      <c r="G92" s="257">
        <v>170227</v>
      </c>
    </row>
    <row r="93" spans="1:7" ht="17.25" hidden="1" customHeight="1" x14ac:dyDescent="0.2">
      <c r="A93" s="257">
        <v>92</v>
      </c>
      <c r="B93" s="257">
        <v>1111170</v>
      </c>
      <c r="C93" s="258" t="s">
        <v>698</v>
      </c>
      <c r="D93" s="257">
        <v>1111170</v>
      </c>
      <c r="E93" s="258" t="s">
        <v>316</v>
      </c>
      <c r="F93" s="258" t="s">
        <v>699</v>
      </c>
      <c r="G93" s="257">
        <v>170318</v>
      </c>
    </row>
    <row r="94" spans="1:7" ht="17.25" hidden="1" customHeight="1" x14ac:dyDescent="0.2">
      <c r="A94" s="257">
        <v>93</v>
      </c>
      <c r="B94" s="257">
        <v>1409050</v>
      </c>
      <c r="C94" s="258" t="s">
        <v>288</v>
      </c>
      <c r="D94" s="257">
        <v>1409050</v>
      </c>
      <c r="E94" s="258" t="s">
        <v>316</v>
      </c>
      <c r="F94" s="258" t="s">
        <v>363</v>
      </c>
      <c r="G94" s="257">
        <v>170367</v>
      </c>
    </row>
    <row r="95" spans="1:7" ht="17.25" hidden="1" customHeight="1" x14ac:dyDescent="0.2">
      <c r="A95" s="257">
        <v>94</v>
      </c>
      <c r="B95" s="257">
        <v>1115839</v>
      </c>
      <c r="C95" s="258" t="s">
        <v>118</v>
      </c>
      <c r="D95" s="257">
        <v>1115839</v>
      </c>
      <c r="E95" s="258" t="s">
        <v>316</v>
      </c>
      <c r="F95" s="258" t="s">
        <v>338</v>
      </c>
      <c r="G95" s="257">
        <v>170719</v>
      </c>
    </row>
    <row r="96" spans="1:7" ht="17.25" hidden="1" customHeight="1" x14ac:dyDescent="0.2">
      <c r="A96" s="257">
        <v>95</v>
      </c>
      <c r="B96" s="257">
        <v>1114761</v>
      </c>
      <c r="C96" s="258" t="s">
        <v>113</v>
      </c>
      <c r="D96" s="257">
        <v>1114761</v>
      </c>
      <c r="E96" s="258" t="s">
        <v>316</v>
      </c>
      <c r="F96" s="258" t="s">
        <v>501</v>
      </c>
      <c r="G96" s="257">
        <v>170800</v>
      </c>
    </row>
    <row r="97" spans="1:7" ht="17.25" hidden="1" customHeight="1" x14ac:dyDescent="0.2">
      <c r="A97" s="257">
        <v>96</v>
      </c>
      <c r="B97" s="257">
        <v>1510791</v>
      </c>
      <c r="C97" s="258" t="s">
        <v>425</v>
      </c>
      <c r="D97" s="257">
        <v>1510791</v>
      </c>
      <c r="E97" s="258" t="s">
        <v>316</v>
      </c>
      <c r="F97" s="258" t="s">
        <v>502</v>
      </c>
      <c r="G97" s="257">
        <v>170859</v>
      </c>
    </row>
    <row r="98" spans="1:7" ht="17.25" hidden="1" customHeight="1" x14ac:dyDescent="0.2">
      <c r="A98" s="257">
        <v>97</v>
      </c>
      <c r="B98" s="257">
        <v>1510907</v>
      </c>
      <c r="C98" s="258" t="s">
        <v>412</v>
      </c>
      <c r="D98" s="257">
        <v>1510907</v>
      </c>
      <c r="E98" s="258" t="s">
        <v>316</v>
      </c>
      <c r="F98" s="258" t="s">
        <v>503</v>
      </c>
      <c r="G98" s="257">
        <v>170872</v>
      </c>
    </row>
    <row r="99" spans="1:7" ht="17.25" hidden="1" customHeight="1" x14ac:dyDescent="0.2">
      <c r="A99" s="257">
        <v>98</v>
      </c>
      <c r="B99" s="257">
        <v>1506877</v>
      </c>
      <c r="C99" s="258" t="s">
        <v>141</v>
      </c>
      <c r="D99" s="257">
        <v>1506877</v>
      </c>
      <c r="E99" s="258" t="s">
        <v>316</v>
      </c>
      <c r="F99" s="258" t="s">
        <v>504</v>
      </c>
      <c r="G99" s="257">
        <v>170902</v>
      </c>
    </row>
    <row r="100" spans="1:7" ht="17.25" hidden="1" customHeight="1" x14ac:dyDescent="0.2">
      <c r="A100" s="257">
        <v>99</v>
      </c>
      <c r="B100" s="257">
        <v>1503427</v>
      </c>
      <c r="C100" s="258" t="s">
        <v>289</v>
      </c>
      <c r="D100" s="257">
        <v>1503427</v>
      </c>
      <c r="E100" s="258" t="s">
        <v>316</v>
      </c>
      <c r="F100" s="258" t="s">
        <v>346</v>
      </c>
      <c r="G100" s="257">
        <v>170926</v>
      </c>
    </row>
    <row r="101" spans="1:7" ht="17.25" hidden="1" customHeight="1" x14ac:dyDescent="0.2">
      <c r="A101" s="257">
        <v>100</v>
      </c>
      <c r="B101" s="257">
        <v>1512911</v>
      </c>
      <c r="C101" s="258" t="s">
        <v>142</v>
      </c>
      <c r="D101" s="257">
        <v>1512911</v>
      </c>
      <c r="E101" s="258" t="s">
        <v>316</v>
      </c>
      <c r="F101" s="258" t="s">
        <v>349</v>
      </c>
      <c r="G101" s="257">
        <v>171037</v>
      </c>
    </row>
    <row r="102" spans="1:7" ht="17.25" hidden="1" customHeight="1" x14ac:dyDescent="0.2">
      <c r="A102" s="257">
        <v>101</v>
      </c>
      <c r="B102" s="257">
        <v>1107183</v>
      </c>
      <c r="C102" s="258" t="s">
        <v>106</v>
      </c>
      <c r="D102" s="257">
        <v>1107183</v>
      </c>
      <c r="E102" s="258" t="s">
        <v>316</v>
      </c>
      <c r="F102" s="258" t="s">
        <v>505</v>
      </c>
      <c r="G102" s="257">
        <v>171116</v>
      </c>
    </row>
    <row r="103" spans="1:7" ht="17.25" hidden="1" customHeight="1" x14ac:dyDescent="0.2">
      <c r="A103" s="257">
        <v>102</v>
      </c>
      <c r="B103" s="257">
        <v>1106158</v>
      </c>
      <c r="C103" s="258" t="s">
        <v>410</v>
      </c>
      <c r="D103" s="257">
        <v>1106158</v>
      </c>
      <c r="E103" s="258" t="s">
        <v>316</v>
      </c>
      <c r="F103" s="258" t="s">
        <v>506</v>
      </c>
      <c r="G103" s="257">
        <v>171165</v>
      </c>
    </row>
    <row r="104" spans="1:7" ht="17.25" hidden="1" customHeight="1" x14ac:dyDescent="0.2">
      <c r="A104" s="257">
        <v>103</v>
      </c>
      <c r="B104" s="257">
        <v>1106295</v>
      </c>
      <c r="C104" s="258" t="s">
        <v>100</v>
      </c>
      <c r="D104" s="257">
        <v>1106295</v>
      </c>
      <c r="E104" s="258" t="s">
        <v>316</v>
      </c>
      <c r="F104" s="258" t="s">
        <v>322</v>
      </c>
      <c r="G104" s="257">
        <v>171189</v>
      </c>
    </row>
    <row r="105" spans="1:7" ht="17.25" hidden="1" customHeight="1" x14ac:dyDescent="0.2">
      <c r="A105" s="257">
        <v>104</v>
      </c>
      <c r="B105" s="257">
        <v>1106841</v>
      </c>
      <c r="C105" s="258" t="s">
        <v>103</v>
      </c>
      <c r="D105" s="257">
        <v>1106841</v>
      </c>
      <c r="E105" s="258" t="s">
        <v>316</v>
      </c>
      <c r="F105" s="258" t="s">
        <v>326</v>
      </c>
      <c r="G105" s="257">
        <v>171190</v>
      </c>
    </row>
    <row r="106" spans="1:7" ht="17.25" hidden="1" customHeight="1" x14ac:dyDescent="0.2">
      <c r="A106" s="257">
        <v>105</v>
      </c>
      <c r="B106" s="257">
        <v>1115029</v>
      </c>
      <c r="C106" s="258" t="s">
        <v>114</v>
      </c>
      <c r="D106" s="257">
        <v>1115029</v>
      </c>
      <c r="E106" s="258" t="s">
        <v>316</v>
      </c>
      <c r="F106" s="258" t="s">
        <v>334</v>
      </c>
      <c r="G106" s="257">
        <v>171232</v>
      </c>
    </row>
    <row r="107" spans="1:7" ht="17.25" hidden="1" customHeight="1" x14ac:dyDescent="0.2">
      <c r="A107" s="257">
        <v>106</v>
      </c>
      <c r="B107" s="257">
        <v>1115498</v>
      </c>
      <c r="C107" s="258" t="s">
        <v>116</v>
      </c>
      <c r="D107" s="257">
        <v>1115498</v>
      </c>
      <c r="E107" s="258" t="s">
        <v>316</v>
      </c>
      <c r="F107" s="258" t="s">
        <v>336</v>
      </c>
      <c r="G107" s="257">
        <v>171244</v>
      </c>
    </row>
    <row r="108" spans="1:7" ht="17.25" hidden="1" customHeight="1" x14ac:dyDescent="0.2">
      <c r="A108" s="257">
        <v>107</v>
      </c>
      <c r="B108" s="257">
        <v>1106812</v>
      </c>
      <c r="C108" s="258" t="s">
        <v>405</v>
      </c>
      <c r="D108" s="257">
        <v>1106812</v>
      </c>
      <c r="E108" s="258" t="s">
        <v>316</v>
      </c>
      <c r="F108" s="258" t="s">
        <v>507</v>
      </c>
      <c r="G108" s="257">
        <v>171360</v>
      </c>
    </row>
    <row r="109" spans="1:7" ht="17.25" hidden="1" customHeight="1" x14ac:dyDescent="0.2">
      <c r="A109" s="257">
        <v>108</v>
      </c>
      <c r="B109" s="257">
        <v>1106123</v>
      </c>
      <c r="C109" s="258" t="s">
        <v>97</v>
      </c>
      <c r="D109" s="257">
        <v>1106123</v>
      </c>
      <c r="E109" s="258" t="s">
        <v>316</v>
      </c>
      <c r="F109" s="258" t="s">
        <v>319</v>
      </c>
      <c r="G109" s="257">
        <v>171372</v>
      </c>
    </row>
    <row r="110" spans="1:7" ht="17.25" hidden="1" customHeight="1" x14ac:dyDescent="0.2">
      <c r="A110" s="257">
        <v>109</v>
      </c>
      <c r="B110" s="257">
        <v>1106033</v>
      </c>
      <c r="C110" s="258" t="s">
        <v>700</v>
      </c>
      <c r="D110" s="257">
        <v>1106033</v>
      </c>
      <c r="E110" s="258" t="s">
        <v>316</v>
      </c>
      <c r="F110" s="258" t="s">
        <v>318</v>
      </c>
      <c r="G110" s="257">
        <v>171384</v>
      </c>
    </row>
    <row r="111" spans="1:7" ht="17.25" hidden="1" customHeight="1" x14ac:dyDescent="0.2">
      <c r="A111" s="257">
        <v>110</v>
      </c>
      <c r="B111" s="257">
        <v>1106304</v>
      </c>
      <c r="C111" s="258" t="s">
        <v>101</v>
      </c>
      <c r="D111" s="257">
        <v>1106304</v>
      </c>
      <c r="E111" s="258" t="s">
        <v>316</v>
      </c>
      <c r="F111" s="258" t="s">
        <v>323</v>
      </c>
      <c r="G111" s="257">
        <v>171396</v>
      </c>
    </row>
    <row r="112" spans="1:7" ht="17.25" hidden="1" customHeight="1" x14ac:dyDescent="0.2">
      <c r="A112" s="257">
        <v>111</v>
      </c>
      <c r="B112" s="257">
        <v>1106946</v>
      </c>
      <c r="C112" s="258" t="s">
        <v>104</v>
      </c>
      <c r="D112" s="257">
        <v>1106946</v>
      </c>
      <c r="E112" s="258" t="s">
        <v>316</v>
      </c>
      <c r="F112" s="258" t="s">
        <v>508</v>
      </c>
      <c r="G112" s="257">
        <v>171402</v>
      </c>
    </row>
    <row r="113" spans="1:7" ht="17.25" hidden="1" customHeight="1" x14ac:dyDescent="0.2">
      <c r="A113" s="257">
        <v>112</v>
      </c>
      <c r="B113" s="257">
        <v>1115353</v>
      </c>
      <c r="C113" s="258" t="s">
        <v>437</v>
      </c>
      <c r="D113" s="257">
        <v>1115353</v>
      </c>
      <c r="E113" s="258" t="s">
        <v>316</v>
      </c>
      <c r="F113" s="258" t="s">
        <v>509</v>
      </c>
      <c r="G113" s="257">
        <v>171451</v>
      </c>
    </row>
    <row r="114" spans="1:7" ht="17.25" hidden="1" customHeight="1" x14ac:dyDescent="0.2">
      <c r="A114" s="257">
        <v>113</v>
      </c>
      <c r="B114" s="257">
        <v>1111487</v>
      </c>
      <c r="C114" s="258" t="s">
        <v>280</v>
      </c>
      <c r="D114" s="257">
        <v>1111487</v>
      </c>
      <c r="E114" s="258" t="s">
        <v>316</v>
      </c>
      <c r="F114" s="258" t="s">
        <v>330</v>
      </c>
      <c r="G114" s="257">
        <v>171608</v>
      </c>
    </row>
    <row r="115" spans="1:7" ht="17.25" hidden="1" customHeight="1" x14ac:dyDescent="0.2">
      <c r="A115" s="257">
        <v>114</v>
      </c>
      <c r="B115" s="257">
        <v>1115234</v>
      </c>
      <c r="C115" s="258" t="s">
        <v>115</v>
      </c>
      <c r="D115" s="257">
        <v>1115234</v>
      </c>
      <c r="E115" s="258" t="s">
        <v>316</v>
      </c>
      <c r="F115" s="258" t="s">
        <v>335</v>
      </c>
      <c r="G115" s="257">
        <v>171669</v>
      </c>
    </row>
    <row r="116" spans="1:7" ht="17.25" hidden="1" customHeight="1" x14ac:dyDescent="0.2">
      <c r="A116" s="257">
        <v>115</v>
      </c>
      <c r="B116" s="257">
        <v>1106718</v>
      </c>
      <c r="C116" s="258" t="s">
        <v>414</v>
      </c>
      <c r="D116" s="257">
        <v>1106718</v>
      </c>
      <c r="E116" s="258" t="s">
        <v>316</v>
      </c>
      <c r="F116" s="258" t="s">
        <v>325</v>
      </c>
      <c r="G116" s="257">
        <v>171682</v>
      </c>
    </row>
    <row r="117" spans="1:7" ht="17.25" hidden="1" customHeight="1" x14ac:dyDescent="0.2">
      <c r="A117" s="257">
        <v>116</v>
      </c>
      <c r="B117" s="257">
        <v>1106235</v>
      </c>
      <c r="C117" s="258" t="s">
        <v>99</v>
      </c>
      <c r="D117" s="257">
        <v>1106235</v>
      </c>
      <c r="E117" s="258" t="s">
        <v>316</v>
      </c>
      <c r="F117" s="258" t="s">
        <v>321</v>
      </c>
      <c r="G117" s="257">
        <v>171724</v>
      </c>
    </row>
    <row r="118" spans="1:7" ht="17.25" hidden="1" customHeight="1" x14ac:dyDescent="0.2">
      <c r="A118" s="257">
        <v>117</v>
      </c>
      <c r="B118" s="257">
        <v>1106449</v>
      </c>
      <c r="C118" s="258" t="s">
        <v>102</v>
      </c>
      <c r="D118" s="257">
        <v>1106449</v>
      </c>
      <c r="E118" s="258" t="s">
        <v>316</v>
      </c>
      <c r="F118" s="258" t="s">
        <v>324</v>
      </c>
      <c r="G118" s="257">
        <v>171736</v>
      </c>
    </row>
    <row r="119" spans="1:7" ht="17.25" hidden="1" customHeight="1" x14ac:dyDescent="0.2">
      <c r="A119" s="257">
        <v>118</v>
      </c>
      <c r="B119" s="257">
        <v>1106667</v>
      </c>
      <c r="C119" s="258" t="s">
        <v>278</v>
      </c>
      <c r="D119" s="257">
        <v>1106667</v>
      </c>
      <c r="E119" s="258" t="s">
        <v>316</v>
      </c>
      <c r="F119" s="258" t="s">
        <v>357</v>
      </c>
      <c r="G119" s="257">
        <v>171773</v>
      </c>
    </row>
    <row r="120" spans="1:7" ht="17.25" hidden="1" customHeight="1" x14ac:dyDescent="0.2">
      <c r="A120" s="257">
        <v>119</v>
      </c>
      <c r="B120" s="257">
        <v>1106215</v>
      </c>
      <c r="C120" s="258" t="s">
        <v>98</v>
      </c>
      <c r="D120" s="257">
        <v>1106215</v>
      </c>
      <c r="E120" s="258" t="s">
        <v>316</v>
      </c>
      <c r="F120" s="258" t="s">
        <v>320</v>
      </c>
      <c r="G120" s="257">
        <v>171797</v>
      </c>
    </row>
    <row r="121" spans="1:7" ht="17.25" hidden="1" customHeight="1" x14ac:dyDescent="0.2">
      <c r="A121" s="257">
        <v>120</v>
      </c>
      <c r="B121" s="257">
        <v>1110156</v>
      </c>
      <c r="C121" s="258" t="s">
        <v>395</v>
      </c>
      <c r="D121" s="257">
        <v>1110156</v>
      </c>
      <c r="E121" s="258" t="s">
        <v>316</v>
      </c>
      <c r="F121" s="258" t="s">
        <v>510</v>
      </c>
      <c r="G121" s="257">
        <v>171803</v>
      </c>
    </row>
    <row r="122" spans="1:7" ht="17.25" hidden="1" customHeight="1" x14ac:dyDescent="0.2">
      <c r="A122" s="257">
        <v>121</v>
      </c>
      <c r="B122" s="257">
        <v>1503524</v>
      </c>
      <c r="C122" s="258" t="s">
        <v>137</v>
      </c>
      <c r="D122" s="257">
        <v>1503524</v>
      </c>
      <c r="E122" s="258" t="s">
        <v>316</v>
      </c>
      <c r="F122" s="258" t="s">
        <v>511</v>
      </c>
      <c r="G122" s="257">
        <v>171839</v>
      </c>
    </row>
    <row r="123" spans="1:7" ht="17.25" hidden="1" customHeight="1" x14ac:dyDescent="0.2">
      <c r="A123" s="257">
        <v>122</v>
      </c>
      <c r="B123" s="257">
        <v>1111883</v>
      </c>
      <c r="C123" s="258" t="s">
        <v>112</v>
      </c>
      <c r="D123" s="257">
        <v>1111883</v>
      </c>
      <c r="E123" s="258" t="s">
        <v>316</v>
      </c>
      <c r="F123" s="258" t="s">
        <v>333</v>
      </c>
      <c r="G123" s="257">
        <v>171876</v>
      </c>
    </row>
    <row r="124" spans="1:7" ht="17.25" hidden="1" customHeight="1" x14ac:dyDescent="0.2">
      <c r="A124" s="257">
        <v>123</v>
      </c>
      <c r="B124" s="257">
        <v>1111519</v>
      </c>
      <c r="C124" s="258" t="s">
        <v>110</v>
      </c>
      <c r="D124" s="257">
        <v>1111519</v>
      </c>
      <c r="E124" s="258" t="s">
        <v>316</v>
      </c>
      <c r="F124" s="258" t="s">
        <v>331</v>
      </c>
      <c r="G124" s="257">
        <v>171888</v>
      </c>
    </row>
    <row r="125" spans="1:7" ht="17.25" hidden="1" customHeight="1" x14ac:dyDescent="0.2">
      <c r="A125" s="257">
        <v>124</v>
      </c>
      <c r="B125" s="257">
        <v>1111712</v>
      </c>
      <c r="C125" s="258" t="s">
        <v>111</v>
      </c>
      <c r="D125" s="257">
        <v>1111712</v>
      </c>
      <c r="E125" s="258" t="s">
        <v>316</v>
      </c>
      <c r="F125" s="258" t="s">
        <v>332</v>
      </c>
      <c r="G125" s="257">
        <v>171890</v>
      </c>
    </row>
    <row r="126" spans="1:7" ht="17.25" hidden="1" customHeight="1" x14ac:dyDescent="0.2">
      <c r="A126" s="257">
        <v>125</v>
      </c>
      <c r="B126" s="257">
        <v>1106019</v>
      </c>
      <c r="C126" s="258" t="s">
        <v>96</v>
      </c>
      <c r="D126" s="257">
        <v>1106019</v>
      </c>
      <c r="E126" s="258" t="s">
        <v>316</v>
      </c>
      <c r="F126" s="258" t="s">
        <v>317</v>
      </c>
      <c r="G126" s="257">
        <v>171943</v>
      </c>
    </row>
    <row r="127" spans="1:7" ht="17.25" hidden="1" customHeight="1" x14ac:dyDescent="0.2">
      <c r="A127" s="257">
        <v>126</v>
      </c>
      <c r="B127" s="257">
        <v>1107568</v>
      </c>
      <c r="C127" s="258" t="s">
        <v>398</v>
      </c>
      <c r="D127" s="257">
        <v>1107568</v>
      </c>
      <c r="E127" s="258" t="s">
        <v>316</v>
      </c>
      <c r="F127" s="258" t="s">
        <v>512</v>
      </c>
      <c r="G127" s="257">
        <v>172091</v>
      </c>
    </row>
    <row r="128" spans="1:7" ht="17.25" hidden="1" customHeight="1" x14ac:dyDescent="0.2">
      <c r="A128" s="257">
        <v>127</v>
      </c>
      <c r="B128" s="257">
        <v>1107540</v>
      </c>
      <c r="C128" s="258" t="s">
        <v>107</v>
      </c>
      <c r="D128" s="257">
        <v>1107540</v>
      </c>
      <c r="E128" s="258" t="s">
        <v>316</v>
      </c>
      <c r="F128" s="258" t="s">
        <v>327</v>
      </c>
      <c r="G128" s="257">
        <v>172108</v>
      </c>
    </row>
    <row r="129" spans="1:7" ht="17.25" hidden="1" customHeight="1" x14ac:dyDescent="0.2">
      <c r="A129" s="257">
        <v>128</v>
      </c>
      <c r="B129" s="257">
        <v>1115606</v>
      </c>
      <c r="C129" s="258" t="s">
        <v>117</v>
      </c>
      <c r="D129" s="257">
        <v>1115606</v>
      </c>
      <c r="E129" s="258" t="s">
        <v>316</v>
      </c>
      <c r="F129" s="258" t="s">
        <v>337</v>
      </c>
      <c r="G129" s="257">
        <v>172182</v>
      </c>
    </row>
    <row r="130" spans="1:7" ht="17.25" hidden="1" customHeight="1" x14ac:dyDescent="0.2">
      <c r="A130" s="257">
        <v>129</v>
      </c>
      <c r="B130" s="257">
        <v>1111403</v>
      </c>
      <c r="C130" s="258" t="s">
        <v>109</v>
      </c>
      <c r="D130" s="257">
        <v>1111403</v>
      </c>
      <c r="E130" s="258" t="s">
        <v>316</v>
      </c>
      <c r="F130" s="258" t="s">
        <v>329</v>
      </c>
      <c r="G130" s="257">
        <v>172248</v>
      </c>
    </row>
    <row r="131" spans="1:7" ht="17.25" hidden="1" customHeight="1" x14ac:dyDescent="0.2">
      <c r="A131" s="257">
        <v>130</v>
      </c>
      <c r="B131" s="257">
        <v>1014620</v>
      </c>
      <c r="C131" s="258" t="s">
        <v>413</v>
      </c>
      <c r="D131" s="257">
        <v>1014620</v>
      </c>
      <c r="E131" s="258" t="s">
        <v>316</v>
      </c>
      <c r="F131" s="258" t="s">
        <v>513</v>
      </c>
      <c r="G131" s="257">
        <v>172285</v>
      </c>
    </row>
    <row r="132" spans="1:7" ht="17.25" hidden="1" customHeight="1" x14ac:dyDescent="0.2">
      <c r="A132" s="257">
        <v>131</v>
      </c>
      <c r="B132" s="257">
        <v>1115822</v>
      </c>
      <c r="C132" s="258" t="s">
        <v>408</v>
      </c>
      <c r="D132" s="257">
        <v>1115822</v>
      </c>
      <c r="E132" s="258" t="s">
        <v>316</v>
      </c>
      <c r="F132" s="258" t="s">
        <v>514</v>
      </c>
      <c r="G132" s="257">
        <v>172303</v>
      </c>
    </row>
    <row r="133" spans="1:7" ht="17.25" hidden="1" customHeight="1" x14ac:dyDescent="0.2">
      <c r="A133" s="257">
        <v>132</v>
      </c>
      <c r="B133" s="257">
        <v>1115984</v>
      </c>
      <c r="C133" s="258" t="s">
        <v>281</v>
      </c>
      <c r="D133" s="257">
        <v>1115984</v>
      </c>
      <c r="E133" s="258" t="s">
        <v>316</v>
      </c>
      <c r="F133" s="258" t="s">
        <v>339</v>
      </c>
      <c r="G133" s="257">
        <v>172431</v>
      </c>
    </row>
    <row r="134" spans="1:7" ht="17.25" hidden="1" customHeight="1" x14ac:dyDescent="0.2">
      <c r="A134" s="257">
        <v>133</v>
      </c>
      <c r="B134" s="257">
        <v>603779</v>
      </c>
      <c r="C134" s="258" t="s">
        <v>396</v>
      </c>
      <c r="D134" s="257">
        <v>603779</v>
      </c>
      <c r="E134" s="258" t="s">
        <v>299</v>
      </c>
      <c r="F134" s="258" t="s">
        <v>515</v>
      </c>
      <c r="G134" s="257">
        <v>401249</v>
      </c>
    </row>
    <row r="135" spans="1:7" ht="17.25" hidden="1" customHeight="1" x14ac:dyDescent="0.2">
      <c r="A135" s="257">
        <v>134</v>
      </c>
      <c r="B135" s="257">
        <v>1317837</v>
      </c>
      <c r="C135" s="258" t="s">
        <v>424</v>
      </c>
      <c r="D135" s="257">
        <v>1317837</v>
      </c>
      <c r="E135" s="258" t="s">
        <v>302</v>
      </c>
      <c r="F135" s="258" t="s">
        <v>516</v>
      </c>
      <c r="G135" s="257">
        <v>401936</v>
      </c>
    </row>
    <row r="136" spans="1:7" ht="17.25" hidden="1" customHeight="1" x14ac:dyDescent="0.2">
      <c r="A136" s="257">
        <v>135</v>
      </c>
      <c r="B136" s="257">
        <v>1804942</v>
      </c>
      <c r="C136" s="258" t="s">
        <v>146</v>
      </c>
      <c r="D136" s="257">
        <v>1804942</v>
      </c>
      <c r="E136" s="258" t="s">
        <v>302</v>
      </c>
      <c r="F136" s="258" t="s">
        <v>517</v>
      </c>
      <c r="G136" s="257">
        <v>402564</v>
      </c>
    </row>
    <row r="137" spans="1:7" ht="17.25" hidden="1" customHeight="1" x14ac:dyDescent="0.2">
      <c r="A137" s="257">
        <v>136</v>
      </c>
      <c r="B137" s="257">
        <v>1506137</v>
      </c>
      <c r="C137" s="258" t="s">
        <v>140</v>
      </c>
      <c r="D137" s="257">
        <v>1506137</v>
      </c>
      <c r="E137" s="258" t="s">
        <v>316</v>
      </c>
      <c r="F137" s="258" t="s">
        <v>518</v>
      </c>
      <c r="G137" s="257">
        <v>403234</v>
      </c>
    </row>
    <row r="138" spans="1:7" ht="17.25" hidden="1" customHeight="1" x14ac:dyDescent="0.2">
      <c r="A138" s="257">
        <v>137</v>
      </c>
      <c r="B138" s="257">
        <v>1304328</v>
      </c>
      <c r="C138" s="258" t="s">
        <v>122</v>
      </c>
      <c r="D138" s="257">
        <v>1304328</v>
      </c>
      <c r="E138" s="258" t="s">
        <v>302</v>
      </c>
      <c r="F138" s="258" t="s">
        <v>358</v>
      </c>
      <c r="G138" s="257">
        <v>403404</v>
      </c>
    </row>
    <row r="139" spans="1:7" ht="17.25" hidden="1" customHeight="1" x14ac:dyDescent="0.2">
      <c r="A139" s="257">
        <v>138</v>
      </c>
      <c r="B139" s="257">
        <v>1107068</v>
      </c>
      <c r="C139" s="258" t="s">
        <v>105</v>
      </c>
      <c r="D139" s="257">
        <v>1107068</v>
      </c>
      <c r="E139" s="258" t="s">
        <v>316</v>
      </c>
      <c r="F139" s="258" t="s">
        <v>519</v>
      </c>
      <c r="G139" s="257">
        <v>403490</v>
      </c>
    </row>
  </sheetData>
  <sheetProtection password="DC9F" sheet="1" objects="1" scenarios="1"/>
  <autoFilter ref="A1:G139"/>
  <phoneticPr fontId="6" type="noConversion"/>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
  <dimension ref="A1:O44"/>
  <sheetViews>
    <sheetView showGridLines="0" topLeftCell="A2" zoomScale="115" zoomScaleNormal="115" workbookViewId="0">
      <selection activeCell="G34" sqref="G34"/>
    </sheetView>
  </sheetViews>
  <sheetFormatPr defaultRowHeight="12.75" x14ac:dyDescent="0.2"/>
  <cols>
    <col min="1" max="1" width="7.28515625" style="4" customWidth="1"/>
    <col min="2" max="3" width="14.42578125" style="4" customWidth="1"/>
    <col min="4" max="4" width="1.85546875" style="4" customWidth="1"/>
    <col min="5" max="5" width="10" style="4" customWidth="1"/>
    <col min="6" max="7" width="14.42578125" style="4" customWidth="1"/>
    <col min="8" max="8" width="8.140625" style="4" customWidth="1"/>
    <col min="9" max="9" width="6.28515625" style="4" customWidth="1"/>
    <col min="10" max="11" width="10.28515625" style="4" customWidth="1"/>
    <col min="12" max="15" width="9.140625" style="4"/>
  </cols>
  <sheetData>
    <row r="1" spans="1:10" s="13" customFormat="1" ht="30" customHeight="1" x14ac:dyDescent="0.2">
      <c r="A1" s="42" t="str">
        <f>IF(VLOOKUP(Início!B5,Folha1!A2:C139,3)&gt;0,VLOOKUP(Início!B5,Folha1!A2:C139,3),"")</f>
        <v>Agrupamento de Escolas Miguel Torga</v>
      </c>
      <c r="B1" s="43"/>
      <c r="C1" s="43"/>
      <c r="D1" s="43"/>
      <c r="E1" s="44"/>
      <c r="F1" s="45"/>
      <c r="G1" s="46">
        <f>IF(Início!G5&gt;0,Início!G5,"")</f>
        <v>1115498</v>
      </c>
      <c r="H1" s="47"/>
    </row>
    <row r="2" spans="1:10" s="4" customFormat="1" x14ac:dyDescent="0.2">
      <c r="F2" s="199" t="s">
        <v>18</v>
      </c>
      <c r="G2" s="199" t="s">
        <v>20</v>
      </c>
      <c r="H2" s="199" t="s">
        <v>19</v>
      </c>
      <c r="I2" s="69"/>
      <c r="J2" s="13"/>
    </row>
    <row r="3" spans="1:10" s="4" customFormat="1" ht="30.75" customHeight="1" x14ac:dyDescent="0.2">
      <c r="A3" s="524" t="s">
        <v>159</v>
      </c>
      <c r="B3" s="518"/>
      <c r="C3" s="518"/>
      <c r="D3" s="518"/>
      <c r="E3" s="518"/>
      <c r="F3" s="518"/>
      <c r="G3" s="518"/>
      <c r="H3" s="518"/>
    </row>
    <row r="4" spans="1:10" s="4" customFormat="1" ht="20.25" customHeight="1" x14ac:dyDescent="0.2">
      <c r="A4" s="525" t="s">
        <v>562</v>
      </c>
      <c r="B4" s="526"/>
      <c r="C4" s="526"/>
      <c r="D4" s="526"/>
      <c r="E4" s="526"/>
      <c r="F4" s="526"/>
      <c r="G4" s="526"/>
      <c r="H4" s="526"/>
    </row>
    <row r="5" spans="1:10" s="4" customFormat="1" ht="15" customHeight="1" x14ac:dyDescent="0.2">
      <c r="A5" s="517" t="s">
        <v>260</v>
      </c>
      <c r="B5" s="518"/>
      <c r="C5" s="198">
        <v>171244</v>
      </c>
      <c r="D5" s="153"/>
    </row>
    <row r="6" spans="1:10" s="4" customFormat="1" ht="9" customHeight="1" x14ac:dyDescent="0.2">
      <c r="C6" s="155" t="s">
        <v>261</v>
      </c>
    </row>
    <row r="7" spans="1:10" s="4" customFormat="1" ht="9" customHeight="1" x14ac:dyDescent="0.2">
      <c r="C7" s="155"/>
    </row>
    <row r="8" spans="1:10" s="4" customFormat="1" ht="15" customHeight="1" x14ac:dyDescent="0.2">
      <c r="A8" s="517" t="s">
        <v>262</v>
      </c>
      <c r="B8" s="518"/>
      <c r="C8" s="198">
        <v>1115498</v>
      </c>
      <c r="D8" s="153"/>
    </row>
    <row r="9" spans="1:10" s="4" customFormat="1" ht="9" customHeight="1" x14ac:dyDescent="0.2">
      <c r="C9" s="155" t="s">
        <v>263</v>
      </c>
    </row>
    <row r="10" spans="1:10" s="4" customFormat="1" ht="9" customHeight="1" x14ac:dyDescent="0.2">
      <c r="C10" s="155"/>
    </row>
    <row r="11" spans="1:10" s="22" customFormat="1" ht="22.5" customHeight="1" x14ac:dyDescent="0.2">
      <c r="A11" s="517" t="s">
        <v>257</v>
      </c>
      <c r="B11" s="518"/>
      <c r="C11" s="519"/>
      <c r="D11" s="520"/>
      <c r="E11" s="521"/>
      <c r="F11" s="521"/>
      <c r="G11" s="521"/>
      <c r="H11" s="522"/>
    </row>
    <row r="12" spans="1:10" s="4" customFormat="1" ht="9" customHeight="1" x14ac:dyDescent="0.2">
      <c r="A12" s="59"/>
      <c r="B12" s="12"/>
      <c r="C12" s="12"/>
      <c r="D12" s="12"/>
      <c r="E12" s="12"/>
      <c r="F12" s="12"/>
      <c r="G12" s="12"/>
      <c r="H12" s="12"/>
    </row>
    <row r="13" spans="1:10" s="22" customFormat="1" ht="22.5" customHeight="1" x14ac:dyDescent="0.2">
      <c r="A13" s="517" t="s">
        <v>154</v>
      </c>
      <c r="B13" s="518"/>
      <c r="C13" s="519" t="s">
        <v>116</v>
      </c>
      <c r="D13" s="520"/>
      <c r="E13" s="521"/>
      <c r="F13" s="521"/>
      <c r="G13" s="521"/>
      <c r="H13" s="522"/>
      <c r="J13" s="57"/>
    </row>
    <row r="14" spans="1:10" s="4" customFormat="1" ht="9" customHeight="1" x14ac:dyDescent="0.2">
      <c r="A14" s="59"/>
      <c r="B14" s="12"/>
      <c r="C14" s="12"/>
      <c r="D14" s="12"/>
      <c r="E14" s="12"/>
      <c r="F14" s="12"/>
      <c r="G14" s="12"/>
      <c r="H14" s="12"/>
    </row>
    <row r="15" spans="1:10" s="22" customFormat="1" ht="22.5" customHeight="1" x14ac:dyDescent="0.2">
      <c r="A15" s="517" t="s">
        <v>155</v>
      </c>
      <c r="B15" s="518"/>
      <c r="C15" s="519" t="s">
        <v>811</v>
      </c>
      <c r="D15" s="520"/>
      <c r="E15" s="521"/>
      <c r="F15" s="521"/>
      <c r="G15" s="521"/>
      <c r="H15" s="522"/>
    </row>
    <row r="16" spans="1:10" s="4" customFormat="1" ht="9" customHeight="1" x14ac:dyDescent="0.2">
      <c r="A16" s="59"/>
      <c r="B16" s="12"/>
      <c r="C16" s="12"/>
      <c r="D16" s="12"/>
      <c r="E16" s="12"/>
      <c r="F16" s="12"/>
      <c r="G16" s="12"/>
      <c r="H16" s="12"/>
    </row>
    <row r="17" spans="1:8" s="4" customFormat="1" ht="15" customHeight="1" x14ac:dyDescent="0.2">
      <c r="A17" s="517" t="s">
        <v>255</v>
      </c>
      <c r="B17" s="523"/>
      <c r="C17" s="527" t="s">
        <v>812</v>
      </c>
      <c r="D17" s="521"/>
      <c r="E17" s="522"/>
    </row>
    <row r="18" spans="1:8" s="4" customFormat="1" ht="9" customHeight="1" x14ac:dyDescent="0.2">
      <c r="B18" s="517"/>
      <c r="C18" s="518"/>
    </row>
    <row r="19" spans="1:8" s="4" customFormat="1" ht="15" customHeight="1" x14ac:dyDescent="0.2">
      <c r="A19" s="517" t="s">
        <v>256</v>
      </c>
      <c r="B19" s="523"/>
      <c r="C19" s="198">
        <v>2700</v>
      </c>
      <c r="D19" s="154"/>
      <c r="E19" s="198">
        <v>631</v>
      </c>
    </row>
    <row r="20" spans="1:8" s="4" customFormat="1" ht="9" customHeight="1" x14ac:dyDescent="0.2"/>
    <row r="21" spans="1:8" s="22" customFormat="1" ht="22.5" customHeight="1" x14ac:dyDescent="0.2">
      <c r="A21" s="517" t="s">
        <v>583</v>
      </c>
      <c r="B21" s="523"/>
      <c r="C21" s="519" t="s">
        <v>813</v>
      </c>
      <c r="D21" s="520"/>
      <c r="E21" s="521"/>
      <c r="F21" s="521"/>
      <c r="G21" s="521"/>
      <c r="H21" s="522"/>
    </row>
    <row r="22" spans="1:8" s="4" customFormat="1" ht="9" customHeight="1" x14ac:dyDescent="0.2"/>
    <row r="23" spans="1:8" s="22" customFormat="1" ht="22.5" customHeight="1" x14ac:dyDescent="0.2">
      <c r="A23" s="517" t="s">
        <v>584</v>
      </c>
      <c r="B23" s="523" t="s">
        <v>259</v>
      </c>
      <c r="C23" s="519"/>
      <c r="D23" s="520"/>
      <c r="E23" s="521"/>
      <c r="F23" s="521"/>
      <c r="G23" s="521"/>
      <c r="H23" s="522"/>
    </row>
    <row r="24" spans="1:8" s="4" customFormat="1" ht="9" customHeight="1" x14ac:dyDescent="0.2"/>
    <row r="25" spans="1:8" s="4" customFormat="1" ht="15" customHeight="1" x14ac:dyDescent="0.2">
      <c r="A25" s="517" t="s">
        <v>254</v>
      </c>
      <c r="B25" s="523" t="s">
        <v>258</v>
      </c>
      <c r="C25" s="198">
        <v>214922729</v>
      </c>
      <c r="D25" s="153"/>
    </row>
    <row r="26" spans="1:8" s="4" customFormat="1" ht="9" customHeight="1" x14ac:dyDescent="0.2"/>
    <row r="27" spans="1:8" s="4" customFormat="1" ht="15" customHeight="1" x14ac:dyDescent="0.2">
      <c r="A27" s="517" t="s">
        <v>156</v>
      </c>
      <c r="B27" s="523"/>
      <c r="C27" s="198">
        <v>214922724</v>
      </c>
      <c r="D27" s="153"/>
    </row>
    <row r="28" spans="1:8" s="4" customFormat="1" ht="9" customHeight="1" thickBot="1" x14ac:dyDescent="0.25">
      <c r="B28" s="60"/>
      <c r="C28" s="60"/>
      <c r="D28" s="60"/>
      <c r="E28" s="60"/>
      <c r="F28" s="60"/>
      <c r="G28" s="60"/>
      <c r="H28" s="60"/>
    </row>
    <row r="29" spans="1:8" s="4" customFormat="1" ht="9" customHeight="1" thickTop="1" x14ac:dyDescent="0.2"/>
    <row r="30" spans="1:8" s="22" customFormat="1" ht="23.25" customHeight="1" x14ac:dyDescent="0.2">
      <c r="A30" s="517" t="s">
        <v>153</v>
      </c>
      <c r="B30" s="518"/>
      <c r="C30" s="519" t="s">
        <v>814</v>
      </c>
      <c r="D30" s="520"/>
      <c r="E30" s="521"/>
      <c r="F30" s="521"/>
      <c r="G30" s="521"/>
      <c r="H30" s="522"/>
    </row>
    <row r="31" spans="1:8" s="4" customFormat="1" ht="9" customHeight="1" x14ac:dyDescent="0.2">
      <c r="A31" s="59"/>
      <c r="B31" s="12"/>
      <c r="C31" s="12"/>
      <c r="D31" s="12"/>
      <c r="E31" s="12"/>
      <c r="F31" s="12"/>
      <c r="G31" s="12"/>
      <c r="H31" s="12"/>
    </row>
    <row r="32" spans="1:8" s="22" customFormat="1" ht="22.5" customHeight="1" x14ac:dyDescent="0.2">
      <c r="A32" s="517" t="s">
        <v>157</v>
      </c>
      <c r="B32" s="523"/>
      <c r="C32" s="519" t="s">
        <v>810</v>
      </c>
      <c r="D32" s="520"/>
      <c r="E32" s="521"/>
      <c r="F32" s="521"/>
      <c r="G32" s="521"/>
      <c r="H32" s="522"/>
    </row>
    <row r="33" spans="1:8" s="4" customFormat="1" ht="9" customHeight="1" thickBot="1" x14ac:dyDescent="0.25">
      <c r="B33" s="60"/>
      <c r="C33" s="60"/>
      <c r="D33" s="60"/>
      <c r="E33" s="60"/>
      <c r="F33" s="60"/>
      <c r="G33" s="60"/>
      <c r="H33" s="60"/>
    </row>
    <row r="34" spans="1:8" s="4" customFormat="1" ht="9" customHeight="1" thickTop="1" x14ac:dyDescent="0.2"/>
    <row r="35" spans="1:8" s="22" customFormat="1" ht="23.25" customHeight="1" x14ac:dyDescent="0.2">
      <c r="A35" s="517" t="s">
        <v>158</v>
      </c>
      <c r="B35" s="518"/>
      <c r="C35" s="519" t="s">
        <v>815</v>
      </c>
      <c r="D35" s="520"/>
      <c r="E35" s="521"/>
      <c r="F35" s="521"/>
      <c r="G35" s="521"/>
      <c r="H35" s="522"/>
    </row>
    <row r="36" spans="1:8" s="4" customFormat="1" ht="9" customHeight="1" x14ac:dyDescent="0.2">
      <c r="A36" s="59"/>
      <c r="B36" s="12"/>
      <c r="C36" s="12"/>
      <c r="D36" s="12"/>
      <c r="E36" s="12"/>
      <c r="F36" s="12"/>
      <c r="G36" s="12"/>
      <c r="H36" s="12"/>
    </row>
    <row r="37" spans="1:8" s="22" customFormat="1" ht="22.5" customHeight="1" x14ac:dyDescent="0.2">
      <c r="A37" s="517" t="s">
        <v>157</v>
      </c>
      <c r="B37" s="523"/>
      <c r="C37" s="519" t="s">
        <v>816</v>
      </c>
      <c r="D37" s="520"/>
      <c r="E37" s="521"/>
      <c r="F37" s="521"/>
      <c r="G37" s="521"/>
      <c r="H37" s="522"/>
    </row>
    <row r="38" spans="1:8" s="4" customFormat="1" ht="9" customHeight="1" thickBot="1" x14ac:dyDescent="0.25">
      <c r="B38" s="60"/>
      <c r="C38" s="60"/>
      <c r="D38" s="60"/>
      <c r="E38" s="60"/>
      <c r="F38" s="60"/>
      <c r="G38" s="60"/>
      <c r="H38" s="60"/>
    </row>
    <row r="39" spans="1:8" ht="9" customHeight="1" thickTop="1" x14ac:dyDescent="0.2"/>
    <row r="40" spans="1:8" ht="23.25" customHeight="1" x14ac:dyDescent="0.2">
      <c r="A40" s="517" t="s">
        <v>593</v>
      </c>
      <c r="B40" s="518"/>
      <c r="C40" s="519" t="s">
        <v>817</v>
      </c>
      <c r="D40" s="520"/>
      <c r="E40" s="521"/>
      <c r="F40" s="521"/>
      <c r="G40" s="521"/>
      <c r="H40" s="522"/>
    </row>
    <row r="41" spans="1:8" x14ac:dyDescent="0.2">
      <c r="A41" s="59"/>
      <c r="B41" s="12"/>
      <c r="C41" s="12"/>
      <c r="D41" s="12"/>
      <c r="E41" s="12"/>
      <c r="F41" s="12"/>
      <c r="G41" s="12"/>
      <c r="H41" s="12"/>
    </row>
    <row r="42" spans="1:8" ht="21.75" customHeight="1" x14ac:dyDescent="0.2">
      <c r="A42" s="517" t="s">
        <v>157</v>
      </c>
      <c r="B42" s="523"/>
      <c r="C42" s="519" t="s">
        <v>818</v>
      </c>
      <c r="D42" s="520"/>
      <c r="E42" s="521"/>
      <c r="F42" s="521"/>
      <c r="G42" s="521"/>
      <c r="H42" s="522"/>
    </row>
    <row r="43" spans="1:8" ht="9" customHeight="1" thickBot="1" x14ac:dyDescent="0.25">
      <c r="B43" s="60"/>
      <c r="C43" s="60"/>
      <c r="D43" s="60"/>
      <c r="E43" s="60"/>
      <c r="F43" s="60"/>
      <c r="G43" s="60"/>
      <c r="H43" s="60"/>
    </row>
    <row r="44" spans="1:8" ht="13.5" thickTop="1" x14ac:dyDescent="0.2"/>
  </sheetData>
  <sheetProtection password="DC9F" sheet="1" objects="1" scenarios="1"/>
  <mergeCells count="32">
    <mergeCell ref="A21:B21"/>
    <mergeCell ref="C21:H21"/>
    <mergeCell ref="A25:B25"/>
    <mergeCell ref="A13:B13"/>
    <mergeCell ref="C13:H13"/>
    <mergeCell ref="A15:B15"/>
    <mergeCell ref="C15:H15"/>
    <mergeCell ref="C17:E17"/>
    <mergeCell ref="A19:B19"/>
    <mergeCell ref="A23:B23"/>
    <mergeCell ref="A35:B35"/>
    <mergeCell ref="C35:H35"/>
    <mergeCell ref="B18:C18"/>
    <mergeCell ref="A3:H3"/>
    <mergeCell ref="A4:H4"/>
    <mergeCell ref="A5:B5"/>
    <mergeCell ref="A8:B8"/>
    <mergeCell ref="A11:B11"/>
    <mergeCell ref="C11:H11"/>
    <mergeCell ref="A17:B17"/>
    <mergeCell ref="C23:H23"/>
    <mergeCell ref="A30:B30"/>
    <mergeCell ref="C30:H30"/>
    <mergeCell ref="A32:B32"/>
    <mergeCell ref="C32:H32"/>
    <mergeCell ref="A27:B27"/>
    <mergeCell ref="A40:B40"/>
    <mergeCell ref="C40:H40"/>
    <mergeCell ref="A42:B42"/>
    <mergeCell ref="C42:H42"/>
    <mergeCell ref="A37:B37"/>
    <mergeCell ref="C37:H37"/>
  </mergeCells>
  <hyperlinks>
    <hyperlink ref="F2" location="Início!A1" display="Início"/>
    <hyperlink ref="H2" location="'1_IAA'!A1" display="Seguinte"/>
    <hyperlink ref="G2" location="Início!A1" display="Anterior"/>
  </hyperlinks>
  <pageMargins left="0.70866141732283472" right="0.70866141732283472" top="0.74803149606299213" bottom="0.74803149606299213" header="0.31496062992125984" footer="0.31496062992125984"/>
  <pageSetup paperSize="9" orientation="portrait" r:id="rId1"/>
  <headerFooter>
    <oddHeader>&amp;C&amp;"Arial,Negrito"&amp;16Relatório TEIP 2013 / 2014</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71"/>
  <dimension ref="A1:P119"/>
  <sheetViews>
    <sheetView showGridLines="0" topLeftCell="A55" zoomScale="120" zoomScaleNormal="120" workbookViewId="0">
      <selection activeCell="C75" sqref="C75:F75"/>
    </sheetView>
  </sheetViews>
  <sheetFormatPr defaultRowHeight="12.75" x14ac:dyDescent="0.2"/>
  <cols>
    <col min="1" max="1" width="7.28515625" style="61" customWidth="1"/>
    <col min="2" max="6" width="14.42578125" style="61" customWidth="1"/>
    <col min="7" max="7" width="8.140625" style="61" customWidth="1"/>
    <col min="8" max="8" width="7.5703125" style="62" hidden="1" customWidth="1"/>
    <col min="9" max="10" width="10.28515625" style="61" hidden="1" customWidth="1"/>
    <col min="11" max="12" width="0" style="61" hidden="1" customWidth="1"/>
    <col min="13" max="14" width="9.140625" style="61" hidden="1" customWidth="1"/>
    <col min="15" max="16384" width="9.140625" style="61"/>
  </cols>
  <sheetData>
    <row r="1" spans="1:16" s="13" customFormat="1" ht="30" customHeight="1" x14ac:dyDescent="0.2">
      <c r="A1" s="42" t="str">
        <f>IF(VLOOKUP(Início!B5,Folha1!A2:C139,3)&gt;0,VLOOKUP(Início!B5,Folha1!A2:C139,3),"")</f>
        <v>Agrupamento de Escolas Miguel Torga</v>
      </c>
      <c r="B1" s="43"/>
      <c r="C1" s="43"/>
      <c r="D1" s="44"/>
      <c r="E1" s="45"/>
      <c r="F1" s="46">
        <f>IF(Início!G5&gt;0,Início!G5,"")</f>
        <v>1115498</v>
      </c>
      <c r="G1" s="47"/>
      <c r="H1" s="22">
        <f>F1</f>
        <v>1115498</v>
      </c>
    </row>
    <row r="2" spans="1:16" x14ac:dyDescent="0.2">
      <c r="E2" s="199" t="s">
        <v>18</v>
      </c>
      <c r="F2" s="199" t="s">
        <v>20</v>
      </c>
      <c r="G2" s="199" t="s">
        <v>19</v>
      </c>
      <c r="H2" s="393"/>
    </row>
    <row r="3" spans="1:16" ht="30.75" customHeight="1" x14ac:dyDescent="0.2">
      <c r="A3" s="529" t="s">
        <v>706</v>
      </c>
      <c r="B3" s="530"/>
      <c r="C3" s="530"/>
      <c r="D3" s="530"/>
      <c r="E3" s="530"/>
      <c r="F3" s="530"/>
      <c r="G3" s="530"/>
    </row>
    <row r="4" spans="1:16" ht="24" customHeight="1" x14ac:dyDescent="0.2">
      <c r="A4" s="543" t="s">
        <v>713</v>
      </c>
      <c r="B4" s="544"/>
      <c r="C4" s="544"/>
      <c r="D4" s="544"/>
      <c r="E4" s="544"/>
      <c r="F4" s="544"/>
      <c r="G4" s="544"/>
      <c r="I4" s="79"/>
    </row>
    <row r="5" spans="1:16" ht="6.75" customHeight="1" x14ac:dyDescent="0.2">
      <c r="A5" s="541"/>
      <c r="B5" s="542"/>
      <c r="C5" s="542"/>
      <c r="D5" s="542"/>
      <c r="E5" s="542"/>
      <c r="F5" s="542"/>
      <c r="G5" s="542"/>
      <c r="H5" s="394"/>
      <c r="I5" s="289"/>
      <c r="J5" s="289"/>
      <c r="K5" s="289"/>
      <c r="L5" s="289"/>
      <c r="M5" s="289"/>
      <c r="N5" s="289"/>
      <c r="O5" s="289"/>
      <c r="P5" s="289"/>
    </row>
    <row r="6" spans="1:16" s="62" customFormat="1" ht="18" customHeight="1" x14ac:dyDescent="0.2">
      <c r="A6" s="546" t="s">
        <v>371</v>
      </c>
      <c r="B6" s="547"/>
      <c r="C6" s="547"/>
      <c r="D6" s="547"/>
      <c r="E6" s="547"/>
      <c r="F6" s="547"/>
      <c r="G6" s="547"/>
      <c r="I6" s="77"/>
    </row>
    <row r="7" spans="1:16" s="62" customFormat="1" ht="18" customHeight="1" x14ac:dyDescent="0.2">
      <c r="A7" s="226"/>
      <c r="B7" s="226"/>
      <c r="C7" s="226"/>
      <c r="D7" s="226"/>
      <c r="E7" s="226"/>
      <c r="F7" s="226"/>
      <c r="G7" s="226"/>
      <c r="I7" s="77"/>
    </row>
    <row r="8" spans="1:16" s="62" customFormat="1" ht="15" customHeight="1" x14ac:dyDescent="0.2">
      <c r="A8" s="63"/>
      <c r="C8" s="545" t="s">
        <v>49</v>
      </c>
      <c r="D8" s="545"/>
      <c r="E8" s="545"/>
      <c r="F8" s="545"/>
      <c r="G8" s="63"/>
      <c r="I8" s="77"/>
    </row>
    <row r="9" spans="1:16" s="63" customFormat="1" ht="39.75" customHeight="1" x14ac:dyDescent="0.2">
      <c r="B9" s="64" t="s">
        <v>161</v>
      </c>
      <c r="C9" s="64" t="s">
        <v>585</v>
      </c>
      <c r="D9" s="64" t="s">
        <v>54</v>
      </c>
      <c r="E9" s="64" t="s">
        <v>160</v>
      </c>
      <c r="F9" s="64" t="s">
        <v>611</v>
      </c>
    </row>
    <row r="10" spans="1:16" ht="23.25" customHeight="1" x14ac:dyDescent="0.2">
      <c r="A10" s="65"/>
      <c r="B10" s="531" t="s">
        <v>372</v>
      </c>
      <c r="C10" s="532"/>
      <c r="D10" s="532"/>
      <c r="E10" s="532"/>
      <c r="F10" s="532"/>
      <c r="G10" s="65"/>
      <c r="I10" s="78"/>
    </row>
    <row r="11" spans="1:16" s="62" customFormat="1" ht="16.5" customHeight="1" x14ac:dyDescent="0.2">
      <c r="B11" s="231" t="s">
        <v>608</v>
      </c>
      <c r="C11" s="355">
        <v>519</v>
      </c>
      <c r="D11" s="355">
        <v>38</v>
      </c>
      <c r="E11" s="355">
        <v>0</v>
      </c>
      <c r="F11" s="355">
        <v>1</v>
      </c>
      <c r="G11" s="281" t="s">
        <v>271</v>
      </c>
      <c r="H11" s="62">
        <v>1</v>
      </c>
    </row>
    <row r="12" spans="1:16" s="62" customFormat="1" ht="16.5" customHeight="1" x14ac:dyDescent="0.2">
      <c r="B12" s="231" t="s">
        <v>198</v>
      </c>
      <c r="C12" s="355">
        <v>496</v>
      </c>
      <c r="D12" s="355">
        <v>65</v>
      </c>
      <c r="E12" s="355">
        <v>0</v>
      </c>
      <c r="F12" s="355">
        <v>3</v>
      </c>
      <c r="G12" s="281" t="s">
        <v>271</v>
      </c>
      <c r="H12" s="62">
        <v>2</v>
      </c>
    </row>
    <row r="13" spans="1:16" s="62" customFormat="1" ht="16.5" customHeight="1" x14ac:dyDescent="0.2">
      <c r="B13" s="231" t="s">
        <v>370</v>
      </c>
      <c r="C13" s="355">
        <v>464</v>
      </c>
      <c r="D13" s="355">
        <v>42</v>
      </c>
      <c r="E13" s="355">
        <v>1</v>
      </c>
      <c r="F13" s="355">
        <v>1</v>
      </c>
      <c r="G13" s="281" t="s">
        <v>271</v>
      </c>
      <c r="H13" s="62">
        <v>3</v>
      </c>
    </row>
    <row r="14" spans="1:16" s="62" customFormat="1" ht="16.5" customHeight="1" x14ac:dyDescent="0.2">
      <c r="B14" s="231" t="s">
        <v>594</v>
      </c>
      <c r="C14" s="291">
        <v>450</v>
      </c>
      <c r="D14" s="291">
        <v>6</v>
      </c>
      <c r="E14" s="291">
        <v>0</v>
      </c>
      <c r="F14" s="291">
        <v>0</v>
      </c>
      <c r="G14" s="281" t="s">
        <v>271</v>
      </c>
    </row>
    <row r="15" spans="1:16" ht="23.25" customHeight="1" x14ac:dyDescent="0.2">
      <c r="A15" s="65"/>
      <c r="B15" s="533" t="s">
        <v>51</v>
      </c>
      <c r="C15" s="534"/>
      <c r="D15" s="534"/>
      <c r="E15" s="534"/>
      <c r="F15" s="534"/>
      <c r="G15" s="65"/>
      <c r="I15" s="78"/>
    </row>
    <row r="16" spans="1:16" s="62" customFormat="1" ht="16.5" customHeight="1" x14ac:dyDescent="0.2">
      <c r="B16" s="232" t="s">
        <v>608</v>
      </c>
      <c r="C16" s="355" t="s">
        <v>271</v>
      </c>
      <c r="D16" s="355" t="s">
        <v>271</v>
      </c>
      <c r="E16" s="355" t="s">
        <v>271</v>
      </c>
      <c r="F16" s="355" t="s">
        <v>271</v>
      </c>
      <c r="G16" s="281" t="s">
        <v>271</v>
      </c>
      <c r="H16" s="62">
        <v>4</v>
      </c>
    </row>
    <row r="17" spans="1:9" s="62" customFormat="1" ht="16.5" customHeight="1" x14ac:dyDescent="0.2">
      <c r="B17" s="232" t="s">
        <v>198</v>
      </c>
      <c r="C17" s="355" t="s">
        <v>271</v>
      </c>
      <c r="D17" s="355" t="s">
        <v>271</v>
      </c>
      <c r="E17" s="355" t="s">
        <v>271</v>
      </c>
      <c r="F17" s="355" t="s">
        <v>271</v>
      </c>
      <c r="G17" s="281" t="s">
        <v>271</v>
      </c>
      <c r="H17" s="62">
        <v>5</v>
      </c>
    </row>
    <row r="18" spans="1:9" s="62" customFormat="1" ht="16.5" customHeight="1" x14ac:dyDescent="0.2">
      <c r="B18" s="232" t="s">
        <v>370</v>
      </c>
      <c r="C18" s="355" t="s">
        <v>271</v>
      </c>
      <c r="D18" s="355" t="s">
        <v>271</v>
      </c>
      <c r="E18" s="355" t="s">
        <v>271</v>
      </c>
      <c r="F18" s="355" t="s">
        <v>271</v>
      </c>
      <c r="G18" s="281" t="s">
        <v>271</v>
      </c>
      <c r="H18" s="62">
        <v>6</v>
      </c>
    </row>
    <row r="19" spans="1:9" s="62" customFormat="1" ht="16.5" customHeight="1" x14ac:dyDescent="0.2">
      <c r="B19" s="232" t="s">
        <v>594</v>
      </c>
      <c r="C19" s="291">
        <v>0</v>
      </c>
      <c r="D19" s="291">
        <v>0</v>
      </c>
      <c r="E19" s="291">
        <v>0</v>
      </c>
      <c r="F19" s="291">
        <v>0</v>
      </c>
      <c r="G19" s="281" t="s">
        <v>271</v>
      </c>
    </row>
    <row r="20" spans="1:9" s="62" customFormat="1" ht="31.5" customHeight="1" x14ac:dyDescent="0.2">
      <c r="A20" s="528" t="s">
        <v>680</v>
      </c>
      <c r="B20" s="528"/>
      <c r="C20" s="528"/>
      <c r="D20" s="528"/>
      <c r="E20" s="528"/>
      <c r="F20" s="528"/>
      <c r="G20" s="528"/>
    </row>
    <row r="21" spans="1:9" s="14" customFormat="1" ht="18" customHeight="1" x14ac:dyDescent="0.2">
      <c r="A21" s="6" t="s">
        <v>65</v>
      </c>
      <c r="H21" s="62"/>
    </row>
    <row r="22" spans="1:9" customFormat="1" ht="49.5" customHeight="1" x14ac:dyDescent="0.2">
      <c r="A22" s="527"/>
      <c r="B22" s="521"/>
      <c r="C22" s="521"/>
      <c r="D22" s="521"/>
      <c r="E22" s="521"/>
      <c r="F22" s="521"/>
      <c r="G22" s="522"/>
      <c r="H22" s="62"/>
    </row>
    <row r="23" spans="1:9" ht="11.25" customHeight="1" x14ac:dyDescent="0.2">
      <c r="A23" s="63"/>
      <c r="B23" s="226"/>
      <c r="C23" s="226"/>
      <c r="D23" s="226"/>
      <c r="E23" s="226"/>
      <c r="F23" s="226"/>
      <c r="G23" s="226"/>
      <c r="I23" s="79"/>
    </row>
    <row r="24" spans="1:9" s="62" customFormat="1" ht="18" customHeight="1" x14ac:dyDescent="0.2">
      <c r="A24" s="529" t="s">
        <v>373</v>
      </c>
      <c r="B24" s="530"/>
      <c r="C24" s="530"/>
      <c r="D24" s="530"/>
      <c r="E24" s="530"/>
      <c r="F24" s="530"/>
      <c r="G24" s="530"/>
      <c r="I24" s="77"/>
    </row>
    <row r="25" spans="1:9" s="62" customFormat="1" ht="18" customHeight="1" x14ac:dyDescent="0.2">
      <c r="A25" s="226"/>
      <c r="B25" s="226"/>
      <c r="C25" s="226"/>
      <c r="D25" s="226"/>
      <c r="E25" s="226"/>
      <c r="F25" s="226"/>
      <c r="G25" s="226"/>
      <c r="I25" s="77"/>
    </row>
    <row r="26" spans="1:9" s="62" customFormat="1" ht="15" customHeight="1" x14ac:dyDescent="0.2">
      <c r="A26" s="63"/>
      <c r="B26" s="63"/>
      <c r="C26" s="545" t="s">
        <v>49</v>
      </c>
      <c r="D26" s="545"/>
      <c r="E26" s="545"/>
      <c r="F26" s="545"/>
      <c r="G26" s="63"/>
    </row>
    <row r="27" spans="1:9" s="63" customFormat="1" ht="39.75" customHeight="1" x14ac:dyDescent="0.2">
      <c r="B27" s="64" t="s">
        <v>161</v>
      </c>
      <c r="C27" s="64" t="s">
        <v>586</v>
      </c>
      <c r="D27" s="64" t="s">
        <v>54</v>
      </c>
      <c r="E27" s="64" t="s">
        <v>160</v>
      </c>
      <c r="F27" s="64" t="s">
        <v>611</v>
      </c>
      <c r="H27" s="62"/>
    </row>
    <row r="28" spans="1:9" ht="23.25" customHeight="1" x14ac:dyDescent="0.2">
      <c r="A28" s="65"/>
      <c r="B28" s="531" t="s">
        <v>372</v>
      </c>
      <c r="C28" s="532"/>
      <c r="D28" s="532"/>
      <c r="E28" s="532"/>
      <c r="F28" s="532"/>
      <c r="G28" s="65"/>
      <c r="I28" s="78"/>
    </row>
    <row r="29" spans="1:9" s="62" customFormat="1" ht="16.5" customHeight="1" x14ac:dyDescent="0.2">
      <c r="B29" s="231" t="s">
        <v>608</v>
      </c>
      <c r="C29" s="355">
        <v>272</v>
      </c>
      <c r="D29" s="355">
        <v>57</v>
      </c>
      <c r="E29" s="355">
        <v>0</v>
      </c>
      <c r="F29" s="355">
        <v>36</v>
      </c>
      <c r="G29" s="281" t="s">
        <v>271</v>
      </c>
      <c r="H29" s="62">
        <v>7</v>
      </c>
    </row>
    <row r="30" spans="1:9" s="62" customFormat="1" ht="16.5" customHeight="1" x14ac:dyDescent="0.2">
      <c r="B30" s="231" t="s">
        <v>198</v>
      </c>
      <c r="C30" s="355">
        <v>256</v>
      </c>
      <c r="D30" s="355">
        <v>40</v>
      </c>
      <c r="E30" s="355">
        <v>0</v>
      </c>
      <c r="F30" s="355">
        <v>14</v>
      </c>
      <c r="G30" s="281" t="s">
        <v>271</v>
      </c>
      <c r="H30" s="62">
        <v>8</v>
      </c>
    </row>
    <row r="31" spans="1:9" s="62" customFormat="1" ht="16.5" customHeight="1" x14ac:dyDescent="0.2">
      <c r="B31" s="231" t="s">
        <v>370</v>
      </c>
      <c r="C31" s="355">
        <v>258</v>
      </c>
      <c r="D31" s="355">
        <v>40</v>
      </c>
      <c r="E31" s="355">
        <v>17</v>
      </c>
      <c r="F31" s="355">
        <v>17</v>
      </c>
      <c r="G31" s="281" t="s">
        <v>271</v>
      </c>
      <c r="H31" s="62">
        <v>9</v>
      </c>
    </row>
    <row r="32" spans="1:9" s="62" customFormat="1" ht="16.5" customHeight="1" x14ac:dyDescent="0.2">
      <c r="B32" s="231" t="s">
        <v>594</v>
      </c>
      <c r="C32" s="291">
        <v>243</v>
      </c>
      <c r="D32" s="291">
        <v>14</v>
      </c>
      <c r="E32" s="291">
        <v>11</v>
      </c>
      <c r="F32" s="291">
        <v>17</v>
      </c>
      <c r="G32" s="281" t="s">
        <v>271</v>
      </c>
    </row>
    <row r="33" spans="1:9" ht="23.25" customHeight="1" x14ac:dyDescent="0.2">
      <c r="A33" s="65"/>
      <c r="B33" s="533" t="s">
        <v>51</v>
      </c>
      <c r="C33" s="534"/>
      <c r="D33" s="534"/>
      <c r="E33" s="534"/>
      <c r="F33" s="534"/>
      <c r="G33" s="65"/>
      <c r="I33" s="78"/>
    </row>
    <row r="34" spans="1:9" s="62" customFormat="1" ht="16.5" customHeight="1" x14ac:dyDescent="0.2">
      <c r="B34" s="232" t="s">
        <v>608</v>
      </c>
      <c r="C34" s="355" t="s">
        <v>271</v>
      </c>
      <c r="D34" s="355" t="s">
        <v>271</v>
      </c>
      <c r="E34" s="355" t="s">
        <v>271</v>
      </c>
      <c r="F34" s="355" t="s">
        <v>271</v>
      </c>
      <c r="G34" s="281" t="s">
        <v>271</v>
      </c>
      <c r="H34" s="62">
        <v>10</v>
      </c>
    </row>
    <row r="35" spans="1:9" s="62" customFormat="1" ht="16.5" customHeight="1" x14ac:dyDescent="0.2">
      <c r="B35" s="232" t="s">
        <v>198</v>
      </c>
      <c r="C35" s="355" t="s">
        <v>271</v>
      </c>
      <c r="D35" s="355" t="s">
        <v>271</v>
      </c>
      <c r="E35" s="355" t="s">
        <v>271</v>
      </c>
      <c r="F35" s="355" t="s">
        <v>271</v>
      </c>
      <c r="G35" s="281" t="s">
        <v>271</v>
      </c>
      <c r="H35" s="62">
        <v>11</v>
      </c>
    </row>
    <row r="36" spans="1:9" s="62" customFormat="1" ht="16.5" customHeight="1" x14ac:dyDescent="0.2">
      <c r="B36" s="232" t="s">
        <v>370</v>
      </c>
      <c r="C36" s="355" t="s">
        <v>271</v>
      </c>
      <c r="D36" s="355" t="s">
        <v>271</v>
      </c>
      <c r="E36" s="355" t="s">
        <v>271</v>
      </c>
      <c r="F36" s="355" t="s">
        <v>271</v>
      </c>
      <c r="G36" s="281" t="s">
        <v>271</v>
      </c>
      <c r="H36" s="62">
        <v>12</v>
      </c>
    </row>
    <row r="37" spans="1:9" s="62" customFormat="1" ht="16.5" customHeight="1" x14ac:dyDescent="0.2">
      <c r="B37" s="232" t="s">
        <v>594</v>
      </c>
      <c r="C37" s="291"/>
      <c r="D37" s="291"/>
      <c r="E37" s="291"/>
      <c r="F37" s="291"/>
      <c r="G37" s="281" t="s">
        <v>271</v>
      </c>
    </row>
    <row r="38" spans="1:9" ht="23.25" customHeight="1" x14ac:dyDescent="0.2">
      <c r="A38" s="65"/>
      <c r="B38" s="535" t="s">
        <v>50</v>
      </c>
      <c r="C38" s="536"/>
      <c r="D38" s="536"/>
      <c r="E38" s="536"/>
      <c r="F38" s="536"/>
      <c r="G38" s="65"/>
      <c r="I38" s="78"/>
    </row>
    <row r="39" spans="1:9" s="62" customFormat="1" ht="16.5" customHeight="1" x14ac:dyDescent="0.2">
      <c r="B39" s="233" t="s">
        <v>608</v>
      </c>
      <c r="C39" s="355" t="s">
        <v>271</v>
      </c>
      <c r="D39" s="355" t="s">
        <v>271</v>
      </c>
      <c r="E39" s="355" t="s">
        <v>271</v>
      </c>
      <c r="F39" s="355" t="s">
        <v>271</v>
      </c>
      <c r="G39" s="281" t="s">
        <v>271</v>
      </c>
      <c r="H39" s="62">
        <v>13</v>
      </c>
    </row>
    <row r="40" spans="1:9" s="62" customFormat="1" ht="16.5" customHeight="1" x14ac:dyDescent="0.2">
      <c r="B40" s="233" t="s">
        <v>198</v>
      </c>
      <c r="C40" s="355" t="s">
        <v>271</v>
      </c>
      <c r="D40" s="355" t="s">
        <v>271</v>
      </c>
      <c r="E40" s="355" t="s">
        <v>271</v>
      </c>
      <c r="F40" s="355" t="s">
        <v>271</v>
      </c>
      <c r="G40" s="281" t="s">
        <v>271</v>
      </c>
      <c r="H40" s="62">
        <v>14</v>
      </c>
    </row>
    <row r="41" spans="1:9" s="62" customFormat="1" ht="16.5" customHeight="1" x14ac:dyDescent="0.2">
      <c r="B41" s="233" t="s">
        <v>370</v>
      </c>
      <c r="C41" s="355" t="s">
        <v>271</v>
      </c>
      <c r="D41" s="355" t="s">
        <v>271</v>
      </c>
      <c r="E41" s="355" t="s">
        <v>271</v>
      </c>
      <c r="F41" s="355" t="s">
        <v>271</v>
      </c>
      <c r="G41" s="281" t="s">
        <v>271</v>
      </c>
      <c r="H41" s="62">
        <v>15</v>
      </c>
    </row>
    <row r="42" spans="1:9" s="62" customFormat="1" ht="16.5" customHeight="1" x14ac:dyDescent="0.2">
      <c r="B42" s="233" t="s">
        <v>594</v>
      </c>
      <c r="C42" s="291"/>
      <c r="D42" s="291"/>
      <c r="E42" s="291"/>
      <c r="F42" s="291"/>
      <c r="G42" s="281" t="s">
        <v>271</v>
      </c>
    </row>
    <row r="43" spans="1:9" ht="23.25" customHeight="1" x14ac:dyDescent="0.2">
      <c r="A43" s="65"/>
      <c r="B43" s="537" t="s">
        <v>369</v>
      </c>
      <c r="C43" s="538"/>
      <c r="D43" s="538"/>
      <c r="E43" s="538"/>
      <c r="F43" s="538"/>
      <c r="G43" s="65"/>
      <c r="I43" s="78"/>
    </row>
    <row r="44" spans="1:9" s="62" customFormat="1" ht="16.5" customHeight="1" x14ac:dyDescent="0.2">
      <c r="B44" s="234" t="s">
        <v>608</v>
      </c>
      <c r="C44" s="355" t="s">
        <v>271</v>
      </c>
      <c r="D44" s="355" t="s">
        <v>271</v>
      </c>
      <c r="E44" s="355" t="s">
        <v>271</v>
      </c>
      <c r="F44" s="355" t="s">
        <v>271</v>
      </c>
      <c r="G44" s="281" t="s">
        <v>271</v>
      </c>
      <c r="H44" s="62">
        <v>16</v>
      </c>
    </row>
    <row r="45" spans="1:9" s="62" customFormat="1" ht="16.5" customHeight="1" x14ac:dyDescent="0.2">
      <c r="B45" s="234" t="s">
        <v>198</v>
      </c>
      <c r="C45" s="355" t="s">
        <v>271</v>
      </c>
      <c r="D45" s="355" t="s">
        <v>271</v>
      </c>
      <c r="E45" s="355" t="s">
        <v>271</v>
      </c>
      <c r="F45" s="355" t="s">
        <v>271</v>
      </c>
      <c r="G45" s="281" t="s">
        <v>271</v>
      </c>
      <c r="H45" s="62">
        <v>17</v>
      </c>
    </row>
    <row r="46" spans="1:9" s="62" customFormat="1" ht="16.5" customHeight="1" x14ac:dyDescent="0.2">
      <c r="B46" s="234" t="s">
        <v>370</v>
      </c>
      <c r="C46" s="355" t="s">
        <v>271</v>
      </c>
      <c r="D46" s="355" t="s">
        <v>271</v>
      </c>
      <c r="E46" s="355" t="s">
        <v>271</v>
      </c>
      <c r="F46" s="355" t="s">
        <v>271</v>
      </c>
      <c r="G46" s="281" t="s">
        <v>271</v>
      </c>
      <c r="H46" s="62">
        <v>18</v>
      </c>
    </row>
    <row r="47" spans="1:9" s="62" customFormat="1" ht="16.5" customHeight="1" x14ac:dyDescent="0.2">
      <c r="B47" s="234" t="s">
        <v>594</v>
      </c>
      <c r="C47" s="291"/>
      <c r="D47" s="291"/>
      <c r="E47" s="291"/>
      <c r="F47" s="291"/>
      <c r="G47" s="281" t="s">
        <v>271</v>
      </c>
    </row>
    <row r="48" spans="1:9" s="62" customFormat="1" ht="31.5" customHeight="1" x14ac:dyDescent="0.2">
      <c r="A48" s="528" t="s">
        <v>680</v>
      </c>
      <c r="B48" s="528"/>
      <c r="C48" s="528"/>
      <c r="D48" s="528"/>
      <c r="E48" s="528"/>
      <c r="F48" s="528"/>
      <c r="G48" s="528"/>
    </row>
    <row r="49" spans="1:9" s="14" customFormat="1" ht="18" customHeight="1" x14ac:dyDescent="0.2">
      <c r="A49" s="6" t="s">
        <v>65</v>
      </c>
      <c r="H49" s="62"/>
    </row>
    <row r="50" spans="1:9" customFormat="1" ht="49.5" customHeight="1" x14ac:dyDescent="0.2">
      <c r="A50" s="527"/>
      <c r="B50" s="521"/>
      <c r="C50" s="521"/>
      <c r="D50" s="521"/>
      <c r="E50" s="521"/>
      <c r="F50" s="521"/>
      <c r="G50" s="522"/>
      <c r="H50" s="62"/>
    </row>
    <row r="51" spans="1:9" ht="11.25" customHeight="1" x14ac:dyDescent="0.2">
      <c r="A51" s="63"/>
      <c r="B51" s="226"/>
      <c r="C51" s="226"/>
      <c r="D51" s="226"/>
      <c r="E51" s="226"/>
      <c r="F51" s="226"/>
      <c r="G51" s="226"/>
      <c r="I51" s="79"/>
    </row>
    <row r="52" spans="1:9" s="62" customFormat="1" ht="18" customHeight="1" x14ac:dyDescent="0.2">
      <c r="A52" s="529" t="s">
        <v>374</v>
      </c>
      <c r="B52" s="530"/>
      <c r="C52" s="530"/>
      <c r="D52" s="530"/>
      <c r="E52" s="530"/>
      <c r="F52" s="530"/>
      <c r="G52" s="530"/>
      <c r="I52" s="77"/>
    </row>
    <row r="53" spans="1:9" s="62" customFormat="1" ht="18" customHeight="1" x14ac:dyDescent="0.2">
      <c r="A53" s="226"/>
      <c r="B53" s="226"/>
      <c r="C53" s="226"/>
      <c r="D53" s="226"/>
      <c r="E53" s="226"/>
      <c r="F53" s="226"/>
      <c r="G53" s="226"/>
      <c r="I53" s="77"/>
    </row>
    <row r="54" spans="1:9" s="62" customFormat="1" ht="15" customHeight="1" x14ac:dyDescent="0.2">
      <c r="A54" s="63"/>
      <c r="B54" s="63"/>
      <c r="C54" s="545" t="s">
        <v>49</v>
      </c>
      <c r="D54" s="545"/>
      <c r="E54" s="545"/>
      <c r="F54" s="545"/>
      <c r="G54" s="63"/>
    </row>
    <row r="55" spans="1:9" s="63" customFormat="1" ht="39.75" customHeight="1" x14ac:dyDescent="0.2">
      <c r="B55" s="64" t="s">
        <v>161</v>
      </c>
      <c r="C55" s="64" t="s">
        <v>586</v>
      </c>
      <c r="D55" s="64" t="s">
        <v>54</v>
      </c>
      <c r="E55" s="64" t="s">
        <v>160</v>
      </c>
      <c r="F55" s="64" t="s">
        <v>611</v>
      </c>
      <c r="H55" s="62"/>
    </row>
    <row r="56" spans="1:9" ht="23.25" customHeight="1" x14ac:dyDescent="0.2">
      <c r="A56" s="65"/>
      <c r="B56" s="531" t="s">
        <v>372</v>
      </c>
      <c r="C56" s="532"/>
      <c r="D56" s="532"/>
      <c r="E56" s="532"/>
      <c r="F56" s="532"/>
      <c r="G56" s="65"/>
      <c r="I56" s="78"/>
    </row>
    <row r="57" spans="1:9" s="62" customFormat="1" ht="16.5" customHeight="1" x14ac:dyDescent="0.2">
      <c r="B57" s="231" t="s">
        <v>608</v>
      </c>
      <c r="C57" s="355">
        <v>350</v>
      </c>
      <c r="D57" s="355">
        <v>95</v>
      </c>
      <c r="E57" s="355">
        <v>0</v>
      </c>
      <c r="F57" s="355">
        <v>60</v>
      </c>
      <c r="G57" s="281" t="s">
        <v>271</v>
      </c>
      <c r="H57" s="62">
        <v>19</v>
      </c>
    </row>
    <row r="58" spans="1:9" s="62" customFormat="1" ht="16.5" customHeight="1" x14ac:dyDescent="0.2">
      <c r="B58" s="231" t="s">
        <v>198</v>
      </c>
      <c r="C58" s="355">
        <v>322</v>
      </c>
      <c r="D58" s="355">
        <v>82</v>
      </c>
      <c r="E58" s="355">
        <v>0</v>
      </c>
      <c r="F58" s="355">
        <v>16</v>
      </c>
      <c r="G58" s="281" t="s">
        <v>271</v>
      </c>
      <c r="H58" s="62">
        <v>20</v>
      </c>
    </row>
    <row r="59" spans="1:9" s="62" customFormat="1" ht="16.5" customHeight="1" x14ac:dyDescent="0.2">
      <c r="B59" s="231" t="s">
        <v>370</v>
      </c>
      <c r="C59" s="355">
        <v>319</v>
      </c>
      <c r="D59" s="355">
        <v>92</v>
      </c>
      <c r="E59" s="355">
        <v>14</v>
      </c>
      <c r="F59" s="355">
        <v>14</v>
      </c>
      <c r="G59" s="281" t="s">
        <v>271</v>
      </c>
      <c r="H59" s="62">
        <v>21</v>
      </c>
    </row>
    <row r="60" spans="1:9" s="62" customFormat="1" ht="16.5" customHeight="1" x14ac:dyDescent="0.2">
      <c r="B60" s="231" t="s">
        <v>594</v>
      </c>
      <c r="C60" s="291">
        <v>311</v>
      </c>
      <c r="D60" s="291">
        <v>7</v>
      </c>
      <c r="E60" s="291">
        <v>8</v>
      </c>
      <c r="F60" s="291">
        <v>10</v>
      </c>
      <c r="G60" s="281" t="s">
        <v>271</v>
      </c>
    </row>
    <row r="61" spans="1:9" ht="23.25" customHeight="1" x14ac:dyDescent="0.2">
      <c r="A61" s="65"/>
      <c r="B61" s="533" t="s">
        <v>51</v>
      </c>
      <c r="C61" s="534"/>
      <c r="D61" s="534"/>
      <c r="E61" s="534"/>
      <c r="F61" s="534"/>
      <c r="G61" s="65"/>
      <c r="I61" s="78"/>
    </row>
    <row r="62" spans="1:9" s="62" customFormat="1" ht="16.5" customHeight="1" x14ac:dyDescent="0.2">
      <c r="B62" s="232" t="s">
        <v>608</v>
      </c>
      <c r="C62" s="355" t="s">
        <v>271</v>
      </c>
      <c r="D62" s="355" t="s">
        <v>271</v>
      </c>
      <c r="E62" s="355" t="s">
        <v>271</v>
      </c>
      <c r="F62" s="355" t="s">
        <v>271</v>
      </c>
      <c r="G62" s="281" t="s">
        <v>271</v>
      </c>
      <c r="H62" s="172">
        <v>22</v>
      </c>
    </row>
    <row r="63" spans="1:9" s="62" customFormat="1" ht="16.5" customHeight="1" x14ac:dyDescent="0.2">
      <c r="B63" s="232" t="s">
        <v>198</v>
      </c>
      <c r="C63" s="355" t="s">
        <v>271</v>
      </c>
      <c r="D63" s="355" t="s">
        <v>271</v>
      </c>
      <c r="E63" s="355" t="s">
        <v>271</v>
      </c>
      <c r="F63" s="355" t="s">
        <v>271</v>
      </c>
      <c r="G63" s="281" t="s">
        <v>271</v>
      </c>
      <c r="H63" s="172">
        <v>23</v>
      </c>
    </row>
    <row r="64" spans="1:9" s="62" customFormat="1" ht="16.5" customHeight="1" x14ac:dyDescent="0.2">
      <c r="B64" s="232" t="s">
        <v>370</v>
      </c>
      <c r="C64" s="355" t="s">
        <v>271</v>
      </c>
      <c r="D64" s="355" t="s">
        <v>271</v>
      </c>
      <c r="E64" s="355" t="s">
        <v>271</v>
      </c>
      <c r="F64" s="355" t="s">
        <v>271</v>
      </c>
      <c r="G64" s="281" t="s">
        <v>271</v>
      </c>
      <c r="H64" s="62">
        <v>24</v>
      </c>
    </row>
    <row r="65" spans="1:9" s="62" customFormat="1" ht="16.5" customHeight="1" x14ac:dyDescent="0.2">
      <c r="B65" s="232" t="s">
        <v>594</v>
      </c>
      <c r="C65" s="291"/>
      <c r="D65" s="291"/>
      <c r="E65" s="291"/>
      <c r="F65" s="291"/>
      <c r="G65" s="281" t="s">
        <v>271</v>
      </c>
    </row>
    <row r="66" spans="1:9" ht="23.25" customHeight="1" x14ac:dyDescent="0.2">
      <c r="A66" s="65"/>
      <c r="B66" s="535" t="s">
        <v>50</v>
      </c>
      <c r="C66" s="536"/>
      <c r="D66" s="536"/>
      <c r="E66" s="536"/>
      <c r="F66" s="536"/>
      <c r="G66" s="65"/>
      <c r="I66" s="78"/>
    </row>
    <row r="67" spans="1:9" s="62" customFormat="1" ht="16.5" customHeight="1" x14ac:dyDescent="0.2">
      <c r="B67" s="233" t="s">
        <v>608</v>
      </c>
      <c r="C67" s="355">
        <v>62</v>
      </c>
      <c r="D67" s="355">
        <v>0</v>
      </c>
      <c r="E67" s="355">
        <v>0</v>
      </c>
      <c r="F67" s="355">
        <v>10</v>
      </c>
      <c r="G67" s="281" t="s">
        <v>271</v>
      </c>
      <c r="H67" s="172">
        <v>25</v>
      </c>
    </row>
    <row r="68" spans="1:9" s="62" customFormat="1" ht="16.5" customHeight="1" x14ac:dyDescent="0.2">
      <c r="B68" s="233" t="s">
        <v>198</v>
      </c>
      <c r="C68" s="355">
        <v>59</v>
      </c>
      <c r="D68" s="355">
        <v>12</v>
      </c>
      <c r="E68" s="355">
        <v>0</v>
      </c>
      <c r="F68" s="355">
        <v>11</v>
      </c>
      <c r="G68" s="281" t="s">
        <v>271</v>
      </c>
      <c r="H68" s="172">
        <v>26</v>
      </c>
    </row>
    <row r="69" spans="1:9" s="62" customFormat="1" ht="16.5" customHeight="1" x14ac:dyDescent="0.2">
      <c r="B69" s="233" t="s">
        <v>370</v>
      </c>
      <c r="C69" s="355">
        <v>66</v>
      </c>
      <c r="D69" s="355">
        <v>1</v>
      </c>
      <c r="E69" s="355">
        <v>13</v>
      </c>
      <c r="F69" s="355">
        <v>13</v>
      </c>
      <c r="G69" s="281" t="s">
        <v>271</v>
      </c>
      <c r="H69" s="172">
        <v>27</v>
      </c>
    </row>
    <row r="70" spans="1:9" s="62" customFormat="1" ht="16.5" customHeight="1" x14ac:dyDescent="0.2">
      <c r="B70" s="233" t="s">
        <v>594</v>
      </c>
      <c r="C70" s="291">
        <v>27</v>
      </c>
      <c r="D70" s="291">
        <v>0</v>
      </c>
      <c r="E70" s="291">
        <v>3</v>
      </c>
      <c r="F70" s="291">
        <v>3</v>
      </c>
      <c r="G70" s="281" t="s">
        <v>271</v>
      </c>
    </row>
    <row r="71" spans="1:9" ht="23.25" customHeight="1" x14ac:dyDescent="0.2">
      <c r="A71" s="65"/>
      <c r="B71" s="537" t="s">
        <v>369</v>
      </c>
      <c r="C71" s="538"/>
      <c r="D71" s="538"/>
      <c r="E71" s="538"/>
      <c r="F71" s="538"/>
      <c r="G71" s="65"/>
      <c r="H71" s="172"/>
      <c r="I71" s="78"/>
    </row>
    <row r="72" spans="1:9" s="62" customFormat="1" ht="16.5" customHeight="1" x14ac:dyDescent="0.2">
      <c r="B72" s="234" t="s">
        <v>608</v>
      </c>
      <c r="C72" s="355" t="s">
        <v>271</v>
      </c>
      <c r="D72" s="355" t="s">
        <v>271</v>
      </c>
      <c r="E72" s="355" t="s">
        <v>271</v>
      </c>
      <c r="F72" s="355" t="s">
        <v>271</v>
      </c>
      <c r="G72" s="281" t="s">
        <v>271</v>
      </c>
      <c r="H72" s="172">
        <v>28</v>
      </c>
    </row>
    <row r="73" spans="1:9" s="62" customFormat="1" ht="16.5" customHeight="1" x14ac:dyDescent="0.2">
      <c r="B73" s="234" t="s">
        <v>198</v>
      </c>
      <c r="C73" s="355" t="s">
        <v>271</v>
      </c>
      <c r="D73" s="355" t="s">
        <v>271</v>
      </c>
      <c r="E73" s="355" t="s">
        <v>271</v>
      </c>
      <c r="F73" s="355" t="s">
        <v>271</v>
      </c>
      <c r="G73" s="281" t="s">
        <v>271</v>
      </c>
      <c r="H73" s="172">
        <v>29</v>
      </c>
    </row>
    <row r="74" spans="1:9" s="62" customFormat="1" ht="16.5" customHeight="1" x14ac:dyDescent="0.2">
      <c r="B74" s="234" t="s">
        <v>370</v>
      </c>
      <c r="C74" s="355" t="s">
        <v>271</v>
      </c>
      <c r="D74" s="355" t="s">
        <v>271</v>
      </c>
      <c r="E74" s="355" t="s">
        <v>271</v>
      </c>
      <c r="F74" s="355" t="s">
        <v>271</v>
      </c>
      <c r="G74" s="281" t="s">
        <v>271</v>
      </c>
      <c r="H74" s="62">
        <v>30</v>
      </c>
    </row>
    <row r="75" spans="1:9" s="62" customFormat="1" ht="16.5" customHeight="1" x14ac:dyDescent="0.2">
      <c r="B75" s="234" t="s">
        <v>594</v>
      </c>
      <c r="C75" s="291">
        <v>24</v>
      </c>
      <c r="D75" s="291">
        <v>7</v>
      </c>
      <c r="E75" s="291">
        <v>7</v>
      </c>
      <c r="F75" s="291">
        <v>7</v>
      </c>
      <c r="G75" s="281" t="s">
        <v>271</v>
      </c>
    </row>
    <row r="76" spans="1:9" s="62" customFormat="1" ht="30.75" customHeight="1" x14ac:dyDescent="0.2">
      <c r="A76" s="528" t="s">
        <v>680</v>
      </c>
      <c r="B76" s="528"/>
      <c r="C76" s="528"/>
      <c r="D76" s="528"/>
      <c r="E76" s="528"/>
      <c r="F76" s="528"/>
      <c r="G76" s="528"/>
    </row>
    <row r="77" spans="1:9" s="14" customFormat="1" ht="18" customHeight="1" x14ac:dyDescent="0.2">
      <c r="A77" s="6" t="s">
        <v>65</v>
      </c>
      <c r="H77" s="62"/>
    </row>
    <row r="78" spans="1:9" customFormat="1" ht="49.5" customHeight="1" x14ac:dyDescent="0.2">
      <c r="A78" s="527"/>
      <c r="B78" s="521"/>
      <c r="C78" s="521"/>
      <c r="D78" s="521"/>
      <c r="E78" s="521"/>
      <c r="F78" s="521"/>
      <c r="G78" s="522"/>
      <c r="H78" s="62"/>
    </row>
    <row r="79" spans="1:9" ht="11.25" customHeight="1" x14ac:dyDescent="0.2">
      <c r="A79" s="63"/>
      <c r="B79" s="226"/>
      <c r="C79" s="226"/>
      <c r="D79" s="226"/>
      <c r="E79" s="226"/>
      <c r="F79" s="226"/>
      <c r="G79" s="226"/>
      <c r="I79" s="79"/>
    </row>
    <row r="80" spans="1:9" s="62" customFormat="1" ht="18" customHeight="1" x14ac:dyDescent="0.2">
      <c r="A80" s="529" t="s">
        <v>375</v>
      </c>
      <c r="B80" s="530"/>
      <c r="C80" s="530"/>
      <c r="D80" s="530"/>
      <c r="E80" s="530"/>
      <c r="F80" s="530"/>
      <c r="G80" s="530"/>
      <c r="I80" s="77"/>
    </row>
    <row r="81" spans="1:9" s="62" customFormat="1" ht="12" customHeight="1" x14ac:dyDescent="0.2">
      <c r="A81" s="226"/>
      <c r="B81" s="226"/>
      <c r="C81" s="226"/>
      <c r="D81" s="226"/>
      <c r="E81" s="226"/>
      <c r="F81" s="226"/>
      <c r="G81" s="226"/>
      <c r="I81" s="77"/>
    </row>
    <row r="82" spans="1:9" s="62" customFormat="1" ht="15" customHeight="1" x14ac:dyDescent="0.2">
      <c r="A82" s="63"/>
      <c r="B82" s="63"/>
      <c r="C82" s="545" t="s">
        <v>49</v>
      </c>
      <c r="D82" s="545"/>
      <c r="E82" s="545"/>
      <c r="F82" s="545"/>
      <c r="G82" s="63"/>
    </row>
    <row r="83" spans="1:9" s="63" customFormat="1" ht="39.75" customHeight="1" x14ac:dyDescent="0.2">
      <c r="B83" s="64" t="s">
        <v>161</v>
      </c>
      <c r="C83" s="64" t="s">
        <v>586</v>
      </c>
      <c r="D83" s="64" t="s">
        <v>54</v>
      </c>
      <c r="E83" s="64" t="s">
        <v>160</v>
      </c>
      <c r="F83" s="64" t="s">
        <v>611</v>
      </c>
      <c r="H83" s="62"/>
    </row>
    <row r="84" spans="1:9" ht="23.25" customHeight="1" x14ac:dyDescent="0.2">
      <c r="A84" s="65"/>
      <c r="B84" s="531" t="s">
        <v>53</v>
      </c>
      <c r="C84" s="532"/>
      <c r="D84" s="532"/>
      <c r="E84" s="532"/>
      <c r="F84" s="532"/>
      <c r="G84" s="65"/>
      <c r="I84" s="78"/>
    </row>
    <row r="85" spans="1:9" s="62" customFormat="1" ht="16.5" customHeight="1" x14ac:dyDescent="0.2">
      <c r="B85" s="231" t="s">
        <v>608</v>
      </c>
      <c r="C85" s="355" t="s">
        <v>271</v>
      </c>
      <c r="D85" s="355" t="s">
        <v>271</v>
      </c>
      <c r="E85" s="355" t="s">
        <v>271</v>
      </c>
      <c r="F85" s="355" t="s">
        <v>271</v>
      </c>
      <c r="G85" s="281" t="s">
        <v>271</v>
      </c>
      <c r="H85" s="62">
        <v>31</v>
      </c>
    </row>
    <row r="86" spans="1:9" s="62" customFormat="1" ht="16.5" customHeight="1" x14ac:dyDescent="0.2">
      <c r="B86" s="231" t="s">
        <v>198</v>
      </c>
      <c r="C86" s="355" t="s">
        <v>271</v>
      </c>
      <c r="D86" s="355" t="s">
        <v>271</v>
      </c>
      <c r="E86" s="355" t="s">
        <v>271</v>
      </c>
      <c r="F86" s="355" t="s">
        <v>271</v>
      </c>
      <c r="G86" s="281" t="s">
        <v>271</v>
      </c>
      <c r="H86" s="62">
        <v>32</v>
      </c>
    </row>
    <row r="87" spans="1:9" s="62" customFormat="1" ht="16.5" customHeight="1" x14ac:dyDescent="0.2">
      <c r="B87" s="231" t="s">
        <v>370</v>
      </c>
      <c r="C87" s="355" t="s">
        <v>271</v>
      </c>
      <c r="D87" s="355" t="s">
        <v>271</v>
      </c>
      <c r="E87" s="355" t="s">
        <v>271</v>
      </c>
      <c r="F87" s="355" t="s">
        <v>271</v>
      </c>
      <c r="G87" s="281" t="s">
        <v>271</v>
      </c>
      <c r="H87" s="62">
        <v>33</v>
      </c>
    </row>
    <row r="88" spans="1:9" s="62" customFormat="1" ht="16.5" customHeight="1" x14ac:dyDescent="0.2">
      <c r="B88" s="231" t="s">
        <v>594</v>
      </c>
      <c r="C88" s="291"/>
      <c r="D88" s="291"/>
      <c r="E88" s="291"/>
      <c r="F88" s="291"/>
      <c r="G88" s="281" t="s">
        <v>271</v>
      </c>
    </row>
    <row r="89" spans="1:9" ht="23.25" customHeight="1" x14ac:dyDescent="0.2">
      <c r="A89" s="65"/>
      <c r="B89" s="533" t="s">
        <v>55</v>
      </c>
      <c r="C89" s="534"/>
      <c r="D89" s="534"/>
      <c r="E89" s="534"/>
      <c r="F89" s="534"/>
      <c r="G89" s="65"/>
      <c r="I89" s="78"/>
    </row>
    <row r="90" spans="1:9" s="62" customFormat="1" ht="16.5" customHeight="1" x14ac:dyDescent="0.2">
      <c r="B90" s="232" t="s">
        <v>608</v>
      </c>
      <c r="C90" s="355" t="s">
        <v>271</v>
      </c>
      <c r="D90" s="355" t="s">
        <v>271</v>
      </c>
      <c r="E90" s="355" t="s">
        <v>271</v>
      </c>
      <c r="F90" s="355" t="s">
        <v>271</v>
      </c>
      <c r="G90" s="281" t="s">
        <v>271</v>
      </c>
      <c r="H90" s="62">
        <v>34</v>
      </c>
    </row>
    <row r="91" spans="1:9" s="62" customFormat="1" ht="16.5" customHeight="1" x14ac:dyDescent="0.2">
      <c r="B91" s="232" t="s">
        <v>198</v>
      </c>
      <c r="C91" s="355" t="s">
        <v>271</v>
      </c>
      <c r="D91" s="355" t="s">
        <v>271</v>
      </c>
      <c r="E91" s="355" t="s">
        <v>271</v>
      </c>
      <c r="F91" s="355" t="s">
        <v>271</v>
      </c>
      <c r="G91" s="281" t="s">
        <v>271</v>
      </c>
      <c r="H91" s="62">
        <v>35</v>
      </c>
    </row>
    <row r="92" spans="1:9" s="62" customFormat="1" ht="16.5" customHeight="1" x14ac:dyDescent="0.2">
      <c r="B92" s="232" t="s">
        <v>370</v>
      </c>
      <c r="C92" s="355" t="s">
        <v>271</v>
      </c>
      <c r="D92" s="355" t="s">
        <v>271</v>
      </c>
      <c r="E92" s="355" t="s">
        <v>271</v>
      </c>
      <c r="F92" s="355" t="s">
        <v>271</v>
      </c>
      <c r="G92" s="281" t="s">
        <v>271</v>
      </c>
      <c r="H92" s="62">
        <v>36</v>
      </c>
    </row>
    <row r="93" spans="1:9" s="62" customFormat="1" ht="16.5" customHeight="1" x14ac:dyDescent="0.2">
      <c r="B93" s="232" t="s">
        <v>594</v>
      </c>
      <c r="C93" s="291"/>
      <c r="D93" s="291"/>
      <c r="E93" s="291"/>
      <c r="F93" s="291"/>
      <c r="G93" s="281" t="s">
        <v>271</v>
      </c>
    </row>
    <row r="94" spans="1:9" ht="23.25" customHeight="1" x14ac:dyDescent="0.2">
      <c r="A94" s="65"/>
      <c r="B94" s="539" t="s">
        <v>52</v>
      </c>
      <c r="C94" s="540"/>
      <c r="D94" s="540"/>
      <c r="E94" s="540"/>
      <c r="F94" s="540"/>
      <c r="G94" s="65"/>
      <c r="I94" s="78"/>
    </row>
    <row r="95" spans="1:9" s="62" customFormat="1" ht="16.5" customHeight="1" x14ac:dyDescent="0.2">
      <c r="B95" s="235" t="s">
        <v>608</v>
      </c>
      <c r="C95" s="355" t="s">
        <v>271</v>
      </c>
      <c r="D95" s="355" t="s">
        <v>271</v>
      </c>
      <c r="E95" s="355" t="s">
        <v>271</v>
      </c>
      <c r="F95" s="355" t="s">
        <v>271</v>
      </c>
      <c r="G95" s="281" t="s">
        <v>271</v>
      </c>
      <c r="H95" s="62">
        <v>37</v>
      </c>
    </row>
    <row r="96" spans="1:9" s="62" customFormat="1" ht="16.5" customHeight="1" x14ac:dyDescent="0.2">
      <c r="B96" s="235" t="s">
        <v>198</v>
      </c>
      <c r="C96" s="355" t="s">
        <v>271</v>
      </c>
      <c r="D96" s="355" t="s">
        <v>271</v>
      </c>
      <c r="E96" s="355" t="s">
        <v>271</v>
      </c>
      <c r="F96" s="355" t="s">
        <v>271</v>
      </c>
      <c r="G96" s="281" t="s">
        <v>271</v>
      </c>
      <c r="H96" s="62">
        <v>38</v>
      </c>
    </row>
    <row r="97" spans="1:9" s="62" customFormat="1" ht="16.5" customHeight="1" x14ac:dyDescent="0.2">
      <c r="B97" s="235" t="s">
        <v>370</v>
      </c>
      <c r="C97" s="355" t="s">
        <v>271</v>
      </c>
      <c r="D97" s="355" t="s">
        <v>271</v>
      </c>
      <c r="E97" s="355" t="s">
        <v>271</v>
      </c>
      <c r="F97" s="355" t="s">
        <v>271</v>
      </c>
      <c r="G97" s="281" t="s">
        <v>271</v>
      </c>
      <c r="H97" s="62">
        <v>39</v>
      </c>
    </row>
    <row r="98" spans="1:9" s="62" customFormat="1" ht="16.5" customHeight="1" x14ac:dyDescent="0.2">
      <c r="B98" s="235" t="s">
        <v>594</v>
      </c>
      <c r="C98" s="291"/>
      <c r="D98" s="291"/>
      <c r="E98" s="291"/>
      <c r="F98" s="291"/>
      <c r="G98" s="281" t="s">
        <v>271</v>
      </c>
    </row>
    <row r="99" spans="1:9" ht="23.25" customHeight="1" x14ac:dyDescent="0.2">
      <c r="A99" s="65"/>
      <c r="B99" s="537" t="s">
        <v>369</v>
      </c>
      <c r="C99" s="538"/>
      <c r="D99" s="538"/>
      <c r="E99" s="538"/>
      <c r="F99" s="538"/>
      <c r="G99" s="65"/>
      <c r="I99" s="78"/>
    </row>
    <row r="100" spans="1:9" s="172" customFormat="1" ht="16.5" customHeight="1" x14ac:dyDescent="0.2">
      <c r="B100" s="234" t="s">
        <v>608</v>
      </c>
      <c r="C100" s="355" t="s">
        <v>271</v>
      </c>
      <c r="D100" s="355" t="s">
        <v>271</v>
      </c>
      <c r="E100" s="355" t="s">
        <v>271</v>
      </c>
      <c r="F100" s="355" t="s">
        <v>271</v>
      </c>
      <c r="G100" s="281" t="s">
        <v>271</v>
      </c>
      <c r="H100" s="62">
        <v>40</v>
      </c>
    </row>
    <row r="101" spans="1:9" s="172" customFormat="1" ht="16.5" customHeight="1" x14ac:dyDescent="0.2">
      <c r="B101" s="234" t="s">
        <v>198</v>
      </c>
      <c r="C101" s="355" t="s">
        <v>271</v>
      </c>
      <c r="D101" s="355" t="s">
        <v>271</v>
      </c>
      <c r="E101" s="355" t="s">
        <v>271</v>
      </c>
      <c r="F101" s="355" t="s">
        <v>271</v>
      </c>
      <c r="G101" s="281" t="s">
        <v>271</v>
      </c>
      <c r="H101" s="62">
        <v>41</v>
      </c>
    </row>
    <row r="102" spans="1:9" s="62" customFormat="1" ht="16.5" customHeight="1" x14ac:dyDescent="0.2">
      <c r="B102" s="234" t="s">
        <v>370</v>
      </c>
      <c r="C102" s="355" t="s">
        <v>271</v>
      </c>
      <c r="D102" s="355" t="s">
        <v>271</v>
      </c>
      <c r="E102" s="355" t="s">
        <v>271</v>
      </c>
      <c r="F102" s="355" t="s">
        <v>271</v>
      </c>
      <c r="G102" s="281" t="s">
        <v>271</v>
      </c>
      <c r="H102" s="62">
        <v>42</v>
      </c>
    </row>
    <row r="103" spans="1:9" s="62" customFormat="1" ht="16.5" customHeight="1" x14ac:dyDescent="0.2">
      <c r="B103" s="234" t="s">
        <v>594</v>
      </c>
      <c r="C103" s="496"/>
      <c r="D103" s="496"/>
      <c r="E103" s="496"/>
      <c r="F103" s="496"/>
      <c r="G103" s="281" t="s">
        <v>271</v>
      </c>
    </row>
    <row r="104" spans="1:9" ht="23.25" customHeight="1" x14ac:dyDescent="0.2">
      <c r="A104" s="65"/>
      <c r="B104" s="535" t="s">
        <v>50</v>
      </c>
      <c r="C104" s="536"/>
      <c r="D104" s="536"/>
      <c r="E104" s="536"/>
      <c r="F104" s="536"/>
      <c r="G104" s="65"/>
      <c r="I104" s="78"/>
    </row>
    <row r="105" spans="1:9" s="172" customFormat="1" ht="16.5" customHeight="1" x14ac:dyDescent="0.2">
      <c r="B105" s="233" t="s">
        <v>608</v>
      </c>
      <c r="C105" s="355" t="s">
        <v>271</v>
      </c>
      <c r="D105" s="355" t="s">
        <v>271</v>
      </c>
      <c r="E105" s="355" t="s">
        <v>271</v>
      </c>
      <c r="F105" s="355" t="s">
        <v>271</v>
      </c>
      <c r="G105" s="281" t="s">
        <v>271</v>
      </c>
      <c r="H105" s="62">
        <v>43</v>
      </c>
    </row>
    <row r="106" spans="1:9" s="172" customFormat="1" ht="16.5" customHeight="1" x14ac:dyDescent="0.2">
      <c r="B106" s="233" t="s">
        <v>198</v>
      </c>
      <c r="C106" s="355" t="s">
        <v>271</v>
      </c>
      <c r="D106" s="355" t="s">
        <v>271</v>
      </c>
      <c r="E106" s="355" t="s">
        <v>271</v>
      </c>
      <c r="F106" s="355" t="s">
        <v>271</v>
      </c>
      <c r="G106" s="281" t="s">
        <v>271</v>
      </c>
      <c r="H106" s="62">
        <v>44</v>
      </c>
    </row>
    <row r="107" spans="1:9" s="172" customFormat="1" ht="16.5" customHeight="1" x14ac:dyDescent="0.2">
      <c r="B107" s="233" t="s">
        <v>370</v>
      </c>
      <c r="C107" s="355" t="s">
        <v>271</v>
      </c>
      <c r="D107" s="355" t="s">
        <v>271</v>
      </c>
      <c r="E107" s="355" t="s">
        <v>271</v>
      </c>
      <c r="F107" s="355" t="s">
        <v>271</v>
      </c>
      <c r="G107" s="281" t="s">
        <v>271</v>
      </c>
      <c r="H107" s="62">
        <v>45</v>
      </c>
    </row>
    <row r="108" spans="1:9" s="62" customFormat="1" ht="16.5" customHeight="1" x14ac:dyDescent="0.2">
      <c r="B108" s="233" t="s">
        <v>594</v>
      </c>
      <c r="C108" s="439"/>
      <c r="D108" s="439"/>
      <c r="E108" s="439"/>
      <c r="F108" s="439"/>
      <c r="G108" s="281" t="s">
        <v>271</v>
      </c>
      <c r="H108" s="172"/>
    </row>
    <row r="109" spans="1:9" s="173" customFormat="1" ht="30.75" customHeight="1" x14ac:dyDescent="0.2">
      <c r="A109" s="528" t="s">
        <v>680</v>
      </c>
      <c r="B109" s="528"/>
      <c r="C109" s="528"/>
      <c r="D109" s="528"/>
      <c r="E109" s="528"/>
      <c r="F109" s="528"/>
      <c r="G109" s="528"/>
      <c r="H109" s="172"/>
    </row>
    <row r="110" spans="1:9" s="14" customFormat="1" ht="18" customHeight="1" x14ac:dyDescent="0.2">
      <c r="A110" s="6" t="s">
        <v>65</v>
      </c>
      <c r="H110" s="62"/>
    </row>
    <row r="111" spans="1:9" customFormat="1" ht="49.5" customHeight="1" x14ac:dyDescent="0.2">
      <c r="A111" s="527"/>
      <c r="B111" s="521"/>
      <c r="C111" s="521"/>
      <c r="D111" s="521"/>
      <c r="E111" s="521"/>
      <c r="F111" s="521"/>
      <c r="G111" s="522"/>
      <c r="H111" s="62"/>
    </row>
    <row r="113" spans="8:8" x14ac:dyDescent="0.2">
      <c r="H113" s="172"/>
    </row>
    <row r="114" spans="8:8" x14ac:dyDescent="0.2">
      <c r="H114" s="172"/>
    </row>
    <row r="115" spans="8:8" x14ac:dyDescent="0.2">
      <c r="H115" s="172"/>
    </row>
    <row r="117" spans="8:8" x14ac:dyDescent="0.2">
      <c r="H117" s="172"/>
    </row>
    <row r="118" spans="8:8" x14ac:dyDescent="0.2">
      <c r="H118" s="6"/>
    </row>
    <row r="119" spans="8:8" x14ac:dyDescent="0.2">
      <c r="H119" s="6"/>
    </row>
  </sheetData>
  <sheetProtection password="DC9F" sheet="1"/>
  <mergeCells count="34">
    <mergeCell ref="A5:G5"/>
    <mergeCell ref="A4:G4"/>
    <mergeCell ref="A3:G3"/>
    <mergeCell ref="C54:F54"/>
    <mergeCell ref="C82:F82"/>
    <mergeCell ref="C8:F8"/>
    <mergeCell ref="C26:F26"/>
    <mergeCell ref="A6:G6"/>
    <mergeCell ref="B10:F10"/>
    <mergeCell ref="B15:F15"/>
    <mergeCell ref="B66:F66"/>
    <mergeCell ref="B71:F71"/>
    <mergeCell ref="A24:G24"/>
    <mergeCell ref="A22:G22"/>
    <mergeCell ref="B28:F28"/>
    <mergeCell ref="B33:F33"/>
    <mergeCell ref="A111:G111"/>
    <mergeCell ref="B84:F84"/>
    <mergeCell ref="B89:F89"/>
    <mergeCell ref="B104:F104"/>
    <mergeCell ref="B99:F99"/>
    <mergeCell ref="B94:F94"/>
    <mergeCell ref="A20:G20"/>
    <mergeCell ref="A48:G48"/>
    <mergeCell ref="A109:G109"/>
    <mergeCell ref="A76:G76"/>
    <mergeCell ref="A80:G80"/>
    <mergeCell ref="A78:G78"/>
    <mergeCell ref="A52:G52"/>
    <mergeCell ref="A50:G50"/>
    <mergeCell ref="B56:F56"/>
    <mergeCell ref="B61:F61"/>
    <mergeCell ref="B38:F38"/>
    <mergeCell ref="B43:F43"/>
  </mergeCells>
  <dataValidations count="1">
    <dataValidation type="whole" allowBlank="1" showInputMessage="1" showErrorMessage="1" sqref="C88:F88 C70:F70 C98:F98 C75:F75 C65:F65 C19:F19 C108:F108 C60:F60 C93:F93 C14:F14 C32:F32 C42:F42 C37:F37 C47:F47">
      <formula1>0</formula1>
      <formula2>10000</formula2>
    </dataValidation>
  </dataValidations>
  <hyperlinks>
    <hyperlink ref="E2" location="Início!A1" display="Início"/>
    <hyperlink ref="G2" location="'2_Av I'!A1" display="Seguinte"/>
    <hyperlink ref="F2" location="'Atualização de dados'!A1" display="Anterior"/>
  </hyperlinks>
  <printOptions horizontalCentered="1"/>
  <pageMargins left="0.74803149606299213" right="0.74803149606299213" top="0.9055118110236221" bottom="1.299212598425197" header="0.35433070866141736" footer="0.35433070866141736"/>
  <pageSetup paperSize="9" orientation="portrait" r:id="rId1"/>
  <headerFooter alignWithMargins="0">
    <oddHeader>&amp;C&amp;"Calibri,Negrito"&amp;16Relatório TEIP 2014/2015</oddHeader>
    <oddFooter>&amp;RPág.&amp;P de &amp;N da secção 1</oddFooter>
  </headerFooter>
  <rowBreaks count="3" manualBreakCount="3">
    <brk id="23" max="16383" man="1"/>
    <brk id="51" max="16383" man="1"/>
    <brk id="79"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dimension ref="A1:Z42"/>
  <sheetViews>
    <sheetView showGridLines="0" topLeftCell="A14" zoomScaleNormal="100" workbookViewId="0">
      <selection activeCell="AB37" sqref="AB37"/>
    </sheetView>
  </sheetViews>
  <sheetFormatPr defaultRowHeight="12.75" x14ac:dyDescent="0.2"/>
  <cols>
    <col min="1" max="1" width="12.42578125" customWidth="1"/>
    <col min="2" max="2" width="9.5703125" customWidth="1"/>
    <col min="3" max="6" width="7.28515625" customWidth="1"/>
    <col min="7" max="7" width="9.85546875" customWidth="1"/>
    <col min="8" max="11" width="7.28515625" customWidth="1"/>
    <col min="12" max="12" width="9.85546875" customWidth="1"/>
    <col min="13" max="16" width="7.28515625" customWidth="1"/>
    <col min="17" max="17" width="9.85546875" customWidth="1"/>
    <col min="18" max="21" width="7.28515625" customWidth="1"/>
    <col min="22" max="24" width="0" hidden="1" customWidth="1"/>
    <col min="25" max="26" width="9.140625" hidden="1" customWidth="1"/>
    <col min="27" max="27" width="0" hidden="1" customWidth="1"/>
  </cols>
  <sheetData>
    <row r="1" spans="1:24" s="13" customFormat="1" ht="29.25" customHeight="1" x14ac:dyDescent="0.2">
      <c r="A1" s="42" t="str">
        <f>IF(VLOOKUP(Início!B5,Folha1!A2:C139,3)&gt;0,VLOOKUP(Início!B5,Folha1!A2:C139,3),"")</f>
        <v>Agrupamento de Escolas Miguel Torga</v>
      </c>
      <c r="B1" s="44"/>
      <c r="C1" s="44"/>
      <c r="D1" s="44"/>
      <c r="E1" s="44"/>
      <c r="F1" s="44"/>
      <c r="G1" s="45"/>
      <c r="H1" s="45"/>
      <c r="I1" s="45"/>
      <c r="J1" s="45"/>
      <c r="K1" s="45"/>
      <c r="L1" s="45"/>
      <c r="M1" s="45"/>
      <c r="N1" s="45"/>
      <c r="O1" s="548">
        <f>IF(Início!G5&gt;0,Início!G5,"")</f>
        <v>1115498</v>
      </c>
      <c r="P1" s="518"/>
      <c r="Q1" s="45"/>
      <c r="R1" s="352"/>
      <c r="S1" s="353"/>
      <c r="T1" s="548" t="str">
        <f>IF(Início!L5&gt;0,Início!L5,"")</f>
        <v/>
      </c>
      <c r="U1" s="518"/>
      <c r="V1" s="13">
        <f>O1</f>
        <v>1115498</v>
      </c>
    </row>
    <row r="2" spans="1:24" ht="13.5" customHeight="1" x14ac:dyDescent="0.2">
      <c r="A2" s="66"/>
      <c r="B2" s="66"/>
      <c r="C2" s="66"/>
      <c r="D2" s="66"/>
      <c r="E2" s="66"/>
      <c r="F2" s="66"/>
      <c r="M2" s="70"/>
      <c r="O2" s="70"/>
      <c r="P2" s="68"/>
      <c r="Q2" s="354" t="s">
        <v>18</v>
      </c>
      <c r="R2" s="354"/>
      <c r="S2" s="71" t="s">
        <v>20</v>
      </c>
      <c r="T2" s="354"/>
      <c r="U2" s="354" t="s">
        <v>19</v>
      </c>
    </row>
    <row r="3" spans="1:24" ht="30.75" customHeight="1" x14ac:dyDescent="0.2">
      <c r="A3" s="567" t="s">
        <v>707</v>
      </c>
      <c r="B3" s="567"/>
      <c r="C3" s="567"/>
      <c r="D3" s="567"/>
      <c r="E3" s="567"/>
      <c r="F3" s="567"/>
      <c r="G3" s="567"/>
      <c r="H3" s="567"/>
      <c r="I3" s="567"/>
      <c r="J3" s="567"/>
      <c r="K3" s="567"/>
      <c r="L3" s="567"/>
      <c r="M3" s="567"/>
      <c r="N3" s="567"/>
      <c r="O3" s="567"/>
      <c r="P3" s="567"/>
      <c r="Q3" s="567"/>
      <c r="R3" s="567"/>
      <c r="S3" s="567"/>
      <c r="T3" s="567"/>
      <c r="U3" s="567"/>
      <c r="X3" s="71"/>
    </row>
    <row r="4" spans="1:24" ht="9.75" customHeight="1" x14ac:dyDescent="0.2">
      <c r="A4" s="32"/>
      <c r="B4" s="32"/>
      <c r="C4" s="32"/>
      <c r="D4" s="32"/>
      <c r="E4" s="32"/>
      <c r="F4" s="32"/>
      <c r="G4" s="32"/>
      <c r="H4" s="32"/>
      <c r="I4" s="32"/>
      <c r="J4" s="32"/>
      <c r="K4" s="32"/>
      <c r="L4" s="32"/>
      <c r="M4" s="32"/>
      <c r="N4" s="32"/>
      <c r="O4" s="32"/>
      <c r="P4" s="32"/>
      <c r="Q4" s="32"/>
      <c r="R4" s="32"/>
      <c r="S4" s="32"/>
      <c r="T4" s="32"/>
      <c r="U4" s="32"/>
    </row>
    <row r="5" spans="1:24" ht="36" customHeight="1" x14ac:dyDescent="0.2">
      <c r="A5" s="567" t="s">
        <v>722</v>
      </c>
      <c r="B5" s="567"/>
      <c r="C5" s="567"/>
      <c r="D5" s="567"/>
      <c r="E5" s="567"/>
      <c r="F5" s="567"/>
      <c r="G5" s="567"/>
      <c r="H5" s="567"/>
      <c r="I5" s="567"/>
      <c r="J5" s="567"/>
      <c r="K5" s="567"/>
      <c r="L5" s="567"/>
      <c r="M5" s="567"/>
      <c r="N5" s="567"/>
      <c r="O5" s="567"/>
      <c r="P5" s="567"/>
      <c r="Q5" s="567"/>
      <c r="R5" s="567"/>
      <c r="S5" s="567"/>
      <c r="T5" s="567"/>
      <c r="U5" s="567"/>
    </row>
    <row r="6" spans="1:24" ht="29.25" customHeight="1" x14ac:dyDescent="0.2">
      <c r="A6" s="576" t="s">
        <v>714</v>
      </c>
      <c r="B6" s="577"/>
      <c r="C6" s="577"/>
      <c r="D6" s="577"/>
      <c r="E6" s="577"/>
      <c r="F6" s="577"/>
      <c r="G6" s="577"/>
      <c r="H6" s="577"/>
      <c r="I6" s="577"/>
      <c r="J6" s="577"/>
      <c r="K6" s="577"/>
      <c r="L6" s="577"/>
      <c r="M6" s="577"/>
      <c r="N6" s="577"/>
      <c r="O6" s="577"/>
      <c r="P6" s="577"/>
    </row>
    <row r="7" spans="1:24" s="13" customFormat="1" ht="17.25" customHeight="1" x14ac:dyDescent="0.2">
      <c r="A7" s="551" t="s">
        <v>0</v>
      </c>
      <c r="B7" s="549" t="s">
        <v>609</v>
      </c>
      <c r="C7" s="550"/>
      <c r="D7" s="550"/>
      <c r="E7" s="550"/>
      <c r="F7" s="550"/>
      <c r="G7" s="549" t="s">
        <v>199</v>
      </c>
      <c r="H7" s="550"/>
      <c r="I7" s="550"/>
      <c r="J7" s="550"/>
      <c r="K7" s="550"/>
      <c r="L7" s="549" t="s">
        <v>376</v>
      </c>
      <c r="M7" s="550"/>
      <c r="N7" s="550"/>
      <c r="O7" s="550"/>
      <c r="P7" s="550"/>
      <c r="Q7" s="549" t="s">
        <v>595</v>
      </c>
      <c r="R7" s="550"/>
      <c r="S7" s="550"/>
      <c r="T7" s="550"/>
      <c r="U7" s="550"/>
    </row>
    <row r="8" spans="1:24" s="13" customFormat="1" ht="17.25" customHeight="1" x14ac:dyDescent="0.2">
      <c r="A8" s="552"/>
      <c r="B8" s="551" t="s">
        <v>10</v>
      </c>
      <c r="C8" s="554" t="s">
        <v>610</v>
      </c>
      <c r="D8" s="555"/>
      <c r="E8" s="555"/>
      <c r="F8" s="556"/>
      <c r="G8" s="551" t="s">
        <v>10</v>
      </c>
      <c r="H8" s="554" t="s">
        <v>610</v>
      </c>
      <c r="I8" s="555"/>
      <c r="J8" s="555"/>
      <c r="K8" s="556"/>
      <c r="L8" s="551" t="s">
        <v>10</v>
      </c>
      <c r="M8" s="554" t="s">
        <v>610</v>
      </c>
      <c r="N8" s="555"/>
      <c r="O8" s="555"/>
      <c r="P8" s="556"/>
      <c r="Q8" s="551" t="s">
        <v>10</v>
      </c>
      <c r="R8" s="554" t="s">
        <v>610</v>
      </c>
      <c r="S8" s="555"/>
      <c r="T8" s="555"/>
      <c r="U8" s="556"/>
    </row>
    <row r="9" spans="1:24" s="13" customFormat="1" ht="30.75" customHeight="1" x14ac:dyDescent="0.2">
      <c r="A9" s="579"/>
      <c r="B9" s="552"/>
      <c r="C9" s="557" t="s">
        <v>57</v>
      </c>
      <c r="D9" s="558"/>
      <c r="E9" s="569" t="s">
        <v>25</v>
      </c>
      <c r="F9" s="570"/>
      <c r="G9" s="552"/>
      <c r="H9" s="557" t="s">
        <v>57</v>
      </c>
      <c r="I9" s="558"/>
      <c r="J9" s="569" t="s">
        <v>25</v>
      </c>
      <c r="K9" s="570"/>
      <c r="L9" s="552"/>
      <c r="M9" s="557" t="s">
        <v>57</v>
      </c>
      <c r="N9" s="558"/>
      <c r="O9" s="569" t="s">
        <v>25</v>
      </c>
      <c r="P9" s="570"/>
      <c r="Q9" s="552"/>
      <c r="R9" s="557" t="s">
        <v>57</v>
      </c>
      <c r="S9" s="558"/>
      <c r="T9" s="569" t="s">
        <v>25</v>
      </c>
      <c r="U9" s="570"/>
    </row>
    <row r="10" spans="1:24" s="15" customFormat="1" ht="12" customHeight="1" x14ac:dyDescent="0.2">
      <c r="A10" s="578"/>
      <c r="B10" s="553"/>
      <c r="C10" s="321" t="s">
        <v>23</v>
      </c>
      <c r="D10" s="322" t="s">
        <v>24</v>
      </c>
      <c r="E10" s="321" t="s">
        <v>23</v>
      </c>
      <c r="F10" s="323" t="s">
        <v>24</v>
      </c>
      <c r="G10" s="553"/>
      <c r="H10" s="321" t="s">
        <v>23</v>
      </c>
      <c r="I10" s="322" t="s">
        <v>24</v>
      </c>
      <c r="J10" s="321" t="s">
        <v>23</v>
      </c>
      <c r="K10" s="323" t="s">
        <v>24</v>
      </c>
      <c r="L10" s="553"/>
      <c r="M10" s="321" t="s">
        <v>23</v>
      </c>
      <c r="N10" s="322" t="s">
        <v>24</v>
      </c>
      <c r="O10" s="321" t="s">
        <v>23</v>
      </c>
      <c r="P10" s="323" t="s">
        <v>24</v>
      </c>
      <c r="Q10" s="553"/>
      <c r="R10" s="321" t="s">
        <v>23</v>
      </c>
      <c r="S10" s="322" t="s">
        <v>24</v>
      </c>
      <c r="T10" s="321" t="s">
        <v>23</v>
      </c>
      <c r="U10" s="323" t="s">
        <v>24</v>
      </c>
    </row>
    <row r="11" spans="1:24" s="13" customFormat="1" ht="17.25" customHeight="1" x14ac:dyDescent="0.2">
      <c r="A11" s="24" t="s">
        <v>6</v>
      </c>
      <c r="B11" s="324">
        <v>113</v>
      </c>
      <c r="C11" s="325">
        <v>76</v>
      </c>
      <c r="D11" s="326">
        <f>IF(AND(B11&gt;0,C11&lt;&gt;""),C11/$B11,"")</f>
        <v>0.67256637168141598</v>
      </c>
      <c r="E11" s="325">
        <v>89</v>
      </c>
      <c r="F11" s="326">
        <f>IF(AND($B11&gt;0,E11&lt;&gt;""),E11/$B11,"")</f>
        <v>0.78761061946902655</v>
      </c>
      <c r="G11" s="324">
        <v>102</v>
      </c>
      <c r="H11" s="324">
        <v>78</v>
      </c>
      <c r="I11" s="326">
        <f>IF(AND(G11&gt;0,H11&lt;&gt;""),H11/G11,"")</f>
        <v>0.76470588235294112</v>
      </c>
      <c r="J11" s="324">
        <v>84</v>
      </c>
      <c r="K11" s="326">
        <f>IF(AND(G11&gt;0,J11&lt;&gt;""),J11/G11,"")</f>
        <v>0.82352941176470584</v>
      </c>
      <c r="L11" s="324">
        <v>97</v>
      </c>
      <c r="M11" s="324">
        <v>65</v>
      </c>
      <c r="N11" s="326">
        <f>IF(AND(L11&gt;0,M11&lt;&gt;""),M11/L11,"")</f>
        <v>0.67010309278350511</v>
      </c>
      <c r="O11" s="324">
        <v>75</v>
      </c>
      <c r="P11" s="326">
        <f>IF(AND(L11&gt;0,O11&lt;&gt;""),O11/L11,"")</f>
        <v>0.77319587628865982</v>
      </c>
      <c r="Q11" s="437">
        <v>103</v>
      </c>
      <c r="R11" s="437">
        <v>75</v>
      </c>
      <c r="S11" s="326">
        <f>IF(AND(Q11&gt;0,R11&lt;&gt;""),R11/Q11,"")</f>
        <v>0.72815533980582525</v>
      </c>
      <c r="T11" s="437">
        <v>77</v>
      </c>
      <c r="U11" s="326">
        <f>IF(AND(Q11&gt;0,T11&lt;&gt;""),T11/Q11,"")</f>
        <v>0.74757281553398058</v>
      </c>
      <c r="V11" s="22">
        <v>1</v>
      </c>
    </row>
    <row r="12" spans="1:24" s="13" customFormat="1" ht="17.25" customHeight="1" x14ac:dyDescent="0.2">
      <c r="A12" s="24" t="s">
        <v>7</v>
      </c>
      <c r="B12" s="324">
        <v>135</v>
      </c>
      <c r="C12" s="390">
        <v>108</v>
      </c>
      <c r="D12" s="326">
        <f t="shared" ref="D12:D19" si="0">IF(AND(B12&gt;0,C12&lt;&gt;""),C12/$B12,"")</f>
        <v>0.8</v>
      </c>
      <c r="E12" s="390">
        <v>107</v>
      </c>
      <c r="F12" s="326">
        <f t="shared" ref="F12:F19" si="1">IF(AND($B12&gt;0,E12&lt;&gt;""),E12/$B12,"")</f>
        <v>0.79259259259259263</v>
      </c>
      <c r="G12" s="324">
        <v>126</v>
      </c>
      <c r="H12" s="324">
        <v>98</v>
      </c>
      <c r="I12" s="326">
        <f t="shared" ref="I12:I19" si="2">IF(AND(G12&gt;0,H12&lt;&gt;""),H12/G12,"")</f>
        <v>0.77777777777777779</v>
      </c>
      <c r="J12" s="324">
        <v>91</v>
      </c>
      <c r="K12" s="326">
        <f t="shared" ref="K12:K18" si="3">IF(AND(G12&gt;0,J12&lt;&gt;""),J12/G12,"")</f>
        <v>0.72222222222222221</v>
      </c>
      <c r="L12" s="324">
        <v>117</v>
      </c>
      <c r="M12" s="324">
        <v>90</v>
      </c>
      <c r="N12" s="326">
        <f t="shared" ref="N12:N19" si="4">IF(AND(L12&gt;0,M12&lt;&gt;""),M12/L12,"")</f>
        <v>0.76923076923076927</v>
      </c>
      <c r="O12" s="324">
        <v>90</v>
      </c>
      <c r="P12" s="326">
        <f t="shared" ref="P12:P18" si="5">IF(AND(L12&gt;0,O12&lt;&gt;""),O12/L12,"")</f>
        <v>0.76923076923076927</v>
      </c>
      <c r="Q12" s="437">
        <v>112</v>
      </c>
      <c r="R12" s="437">
        <v>89</v>
      </c>
      <c r="S12" s="326">
        <f t="shared" ref="S12:S19" si="6">IF(AND(Q12&gt;0,R12&lt;&gt;""),R12/Q12,"")</f>
        <v>0.7946428571428571</v>
      </c>
      <c r="T12" s="437">
        <v>87</v>
      </c>
      <c r="U12" s="326">
        <f t="shared" ref="U12:U18" si="7">IF(AND(Q12&gt;0,T12&lt;&gt;""),T12/Q12,"")</f>
        <v>0.7767857142857143</v>
      </c>
      <c r="V12" s="22">
        <v>2</v>
      </c>
    </row>
    <row r="13" spans="1:24" s="13" customFormat="1" ht="17.25" customHeight="1" x14ac:dyDescent="0.2">
      <c r="A13" s="24" t="s">
        <v>8</v>
      </c>
      <c r="B13" s="324">
        <v>137</v>
      </c>
      <c r="C13" s="390">
        <v>117</v>
      </c>
      <c r="D13" s="326">
        <f t="shared" si="0"/>
        <v>0.85401459854014594</v>
      </c>
      <c r="E13" s="390">
        <v>112</v>
      </c>
      <c r="F13" s="326">
        <f t="shared" si="1"/>
        <v>0.81751824817518248</v>
      </c>
      <c r="G13" s="324">
        <v>131</v>
      </c>
      <c r="H13" s="324">
        <v>114</v>
      </c>
      <c r="I13" s="326">
        <f t="shared" si="2"/>
        <v>0.87022900763358779</v>
      </c>
      <c r="J13" s="324">
        <v>115</v>
      </c>
      <c r="K13" s="326">
        <f t="shared" si="3"/>
        <v>0.87786259541984735</v>
      </c>
      <c r="L13" s="324">
        <v>114</v>
      </c>
      <c r="M13" s="324">
        <v>102</v>
      </c>
      <c r="N13" s="326">
        <f t="shared" si="4"/>
        <v>0.89473684210526316</v>
      </c>
      <c r="O13" s="324">
        <v>84</v>
      </c>
      <c r="P13" s="326">
        <f t="shared" si="5"/>
        <v>0.73684210526315785</v>
      </c>
      <c r="Q13" s="437">
        <v>110</v>
      </c>
      <c r="R13" s="437">
        <v>92</v>
      </c>
      <c r="S13" s="326">
        <f t="shared" si="6"/>
        <v>0.83636363636363631</v>
      </c>
      <c r="T13" s="437">
        <v>90</v>
      </c>
      <c r="U13" s="326">
        <f t="shared" si="7"/>
        <v>0.81818181818181823</v>
      </c>
      <c r="V13" s="22">
        <v>3</v>
      </c>
    </row>
    <row r="14" spans="1:24" s="13" customFormat="1" ht="17.25" customHeight="1" x14ac:dyDescent="0.2">
      <c r="A14" s="24" t="s">
        <v>9</v>
      </c>
      <c r="B14" s="324">
        <v>134</v>
      </c>
      <c r="C14" s="390">
        <v>115</v>
      </c>
      <c r="D14" s="326">
        <f t="shared" si="0"/>
        <v>0.85820895522388063</v>
      </c>
      <c r="E14" s="390">
        <v>93</v>
      </c>
      <c r="F14" s="326">
        <f t="shared" si="1"/>
        <v>0.69402985074626866</v>
      </c>
      <c r="G14" s="324">
        <v>137</v>
      </c>
      <c r="H14" s="324">
        <v>118</v>
      </c>
      <c r="I14" s="326">
        <f t="shared" si="2"/>
        <v>0.86131386861313863</v>
      </c>
      <c r="J14" s="324">
        <v>117</v>
      </c>
      <c r="K14" s="326">
        <f t="shared" si="3"/>
        <v>0.85401459854014594</v>
      </c>
      <c r="L14" s="324">
        <v>136</v>
      </c>
      <c r="M14" s="324">
        <v>118</v>
      </c>
      <c r="N14" s="326">
        <f t="shared" si="4"/>
        <v>0.86764705882352944</v>
      </c>
      <c r="O14" s="324">
        <v>111</v>
      </c>
      <c r="P14" s="326">
        <f t="shared" si="5"/>
        <v>0.81617647058823528</v>
      </c>
      <c r="Q14" s="437">
        <v>125</v>
      </c>
      <c r="R14" s="437">
        <v>110</v>
      </c>
      <c r="S14" s="326">
        <f t="shared" si="6"/>
        <v>0.88</v>
      </c>
      <c r="T14" s="437">
        <v>91</v>
      </c>
      <c r="U14" s="326">
        <f t="shared" si="7"/>
        <v>0.72799999999999998</v>
      </c>
      <c r="V14" s="22">
        <v>4</v>
      </c>
    </row>
    <row r="15" spans="1:24" s="13" customFormat="1" ht="17.25" customHeight="1" x14ac:dyDescent="0.2">
      <c r="A15" s="24" t="s">
        <v>1</v>
      </c>
      <c r="B15" s="324">
        <v>124</v>
      </c>
      <c r="C15" s="390">
        <v>86</v>
      </c>
      <c r="D15" s="326">
        <f t="shared" si="0"/>
        <v>0.69354838709677424</v>
      </c>
      <c r="E15" s="390">
        <v>84</v>
      </c>
      <c r="F15" s="326">
        <f t="shared" si="1"/>
        <v>0.67741935483870963</v>
      </c>
      <c r="G15" s="324">
        <v>126</v>
      </c>
      <c r="H15" s="324">
        <v>97</v>
      </c>
      <c r="I15" s="326">
        <f t="shared" si="2"/>
        <v>0.76984126984126988</v>
      </c>
      <c r="J15" s="324">
        <v>96</v>
      </c>
      <c r="K15" s="326">
        <f t="shared" si="3"/>
        <v>0.76190476190476186</v>
      </c>
      <c r="L15" s="324">
        <v>117</v>
      </c>
      <c r="M15" s="324">
        <v>84</v>
      </c>
      <c r="N15" s="326">
        <f t="shared" si="4"/>
        <v>0.71794871794871795</v>
      </c>
      <c r="O15" s="324">
        <v>88</v>
      </c>
      <c r="P15" s="326">
        <f t="shared" si="5"/>
        <v>0.75213675213675213</v>
      </c>
      <c r="Q15" s="437">
        <v>128</v>
      </c>
      <c r="R15" s="437">
        <v>99</v>
      </c>
      <c r="S15" s="326">
        <f t="shared" si="6"/>
        <v>0.7734375</v>
      </c>
      <c r="T15" s="437">
        <v>93</v>
      </c>
      <c r="U15" s="326">
        <f t="shared" si="7"/>
        <v>0.7265625</v>
      </c>
      <c r="V15" s="22">
        <v>5</v>
      </c>
    </row>
    <row r="16" spans="1:24" s="13" customFormat="1" ht="17.25" customHeight="1" x14ac:dyDescent="0.2">
      <c r="A16" s="24" t="s">
        <v>2</v>
      </c>
      <c r="B16" s="324">
        <v>148</v>
      </c>
      <c r="C16" s="390">
        <v>111</v>
      </c>
      <c r="D16" s="326">
        <f t="shared" si="0"/>
        <v>0.75</v>
      </c>
      <c r="E16" s="390">
        <v>90</v>
      </c>
      <c r="F16" s="326">
        <f t="shared" si="1"/>
        <v>0.60810810810810811</v>
      </c>
      <c r="G16" s="324">
        <v>130</v>
      </c>
      <c r="H16" s="324">
        <v>95</v>
      </c>
      <c r="I16" s="326">
        <f t="shared" si="2"/>
        <v>0.73076923076923073</v>
      </c>
      <c r="J16" s="324">
        <v>97</v>
      </c>
      <c r="K16" s="326">
        <f t="shared" si="3"/>
        <v>0.74615384615384617</v>
      </c>
      <c r="L16" s="324">
        <v>124</v>
      </c>
      <c r="M16" s="324">
        <v>77</v>
      </c>
      <c r="N16" s="326">
        <f t="shared" si="4"/>
        <v>0.62096774193548387</v>
      </c>
      <c r="O16" s="324">
        <v>83</v>
      </c>
      <c r="P16" s="326">
        <f t="shared" si="5"/>
        <v>0.66935483870967738</v>
      </c>
      <c r="Q16" s="437">
        <v>115</v>
      </c>
      <c r="R16" s="437">
        <v>82</v>
      </c>
      <c r="S16" s="326">
        <f t="shared" si="6"/>
        <v>0.71304347826086956</v>
      </c>
      <c r="T16" s="437">
        <v>82</v>
      </c>
      <c r="U16" s="326">
        <f t="shared" si="7"/>
        <v>0.71304347826086956</v>
      </c>
      <c r="V16" s="22">
        <v>6</v>
      </c>
    </row>
    <row r="17" spans="1:22" s="13" customFormat="1" ht="17.25" customHeight="1" x14ac:dyDescent="0.2">
      <c r="A17" s="24" t="s">
        <v>3</v>
      </c>
      <c r="B17" s="324">
        <v>161</v>
      </c>
      <c r="C17" s="390">
        <v>116</v>
      </c>
      <c r="D17" s="326">
        <f t="shared" si="0"/>
        <v>0.72049689440993792</v>
      </c>
      <c r="E17" s="390">
        <v>99</v>
      </c>
      <c r="F17" s="326">
        <f t="shared" si="1"/>
        <v>0.6149068322981367</v>
      </c>
      <c r="G17" s="324">
        <v>126</v>
      </c>
      <c r="H17" s="324">
        <v>95</v>
      </c>
      <c r="I17" s="326">
        <f t="shared" si="2"/>
        <v>0.75396825396825395</v>
      </c>
      <c r="J17" s="324">
        <v>83</v>
      </c>
      <c r="K17" s="326">
        <f t="shared" si="3"/>
        <v>0.65873015873015872</v>
      </c>
      <c r="L17" s="324">
        <v>109</v>
      </c>
      <c r="M17" s="324">
        <v>81</v>
      </c>
      <c r="N17" s="326">
        <f t="shared" si="4"/>
        <v>0.74311926605504586</v>
      </c>
      <c r="O17" s="324">
        <v>56</v>
      </c>
      <c r="P17" s="326">
        <f t="shared" si="5"/>
        <v>0.51376146788990829</v>
      </c>
      <c r="Q17" s="437">
        <v>109</v>
      </c>
      <c r="R17" s="437">
        <v>92</v>
      </c>
      <c r="S17" s="326">
        <f t="shared" si="6"/>
        <v>0.84403669724770647</v>
      </c>
      <c r="T17" s="437">
        <v>80</v>
      </c>
      <c r="U17" s="326">
        <f t="shared" si="7"/>
        <v>0.73394495412844041</v>
      </c>
      <c r="V17" s="22">
        <v>7</v>
      </c>
    </row>
    <row r="18" spans="1:22" s="13" customFormat="1" ht="17.25" customHeight="1" x14ac:dyDescent="0.2">
      <c r="A18" s="25" t="s">
        <v>4</v>
      </c>
      <c r="B18" s="324">
        <v>102</v>
      </c>
      <c r="C18" s="390">
        <v>72</v>
      </c>
      <c r="D18" s="326">
        <f t="shared" si="0"/>
        <v>0.70588235294117652</v>
      </c>
      <c r="E18" s="390">
        <v>64</v>
      </c>
      <c r="F18" s="326">
        <f t="shared" si="1"/>
        <v>0.62745098039215685</v>
      </c>
      <c r="G18" s="324">
        <v>110</v>
      </c>
      <c r="H18" s="324">
        <v>75</v>
      </c>
      <c r="I18" s="326">
        <f t="shared" si="2"/>
        <v>0.68181818181818177</v>
      </c>
      <c r="J18" s="324">
        <v>62</v>
      </c>
      <c r="K18" s="326">
        <f t="shared" si="3"/>
        <v>0.5636363636363636</v>
      </c>
      <c r="L18" s="324">
        <v>100</v>
      </c>
      <c r="M18" s="324">
        <v>69</v>
      </c>
      <c r="N18" s="326">
        <f t="shared" si="4"/>
        <v>0.69</v>
      </c>
      <c r="O18" s="324">
        <v>55</v>
      </c>
      <c r="P18" s="326">
        <f t="shared" si="5"/>
        <v>0.55000000000000004</v>
      </c>
      <c r="Q18" s="438">
        <v>104</v>
      </c>
      <c r="R18" s="438">
        <v>85</v>
      </c>
      <c r="S18" s="326">
        <f t="shared" si="6"/>
        <v>0.81730769230769229</v>
      </c>
      <c r="T18" s="438">
        <v>57</v>
      </c>
      <c r="U18" s="326">
        <f t="shared" si="7"/>
        <v>0.54807692307692313</v>
      </c>
      <c r="V18" s="22">
        <v>8</v>
      </c>
    </row>
    <row r="19" spans="1:22" s="13" customFormat="1" ht="17.25" customHeight="1" x14ac:dyDescent="0.2">
      <c r="A19" s="24" t="s">
        <v>5</v>
      </c>
      <c r="B19" s="324">
        <v>87</v>
      </c>
      <c r="C19" s="390">
        <v>72</v>
      </c>
      <c r="D19" s="326">
        <f t="shared" si="0"/>
        <v>0.82758620689655171</v>
      </c>
      <c r="E19" s="390">
        <v>54</v>
      </c>
      <c r="F19" s="326">
        <f t="shared" si="1"/>
        <v>0.62068965517241381</v>
      </c>
      <c r="G19" s="324">
        <v>86</v>
      </c>
      <c r="H19" s="324">
        <v>69</v>
      </c>
      <c r="I19" s="326">
        <f t="shared" si="2"/>
        <v>0.80232558139534882</v>
      </c>
      <c r="J19" s="324">
        <v>48</v>
      </c>
      <c r="K19" s="326">
        <f>IF(AND(G19&gt;0,J19&lt;&gt;""),J19/G19,"")</f>
        <v>0.55813953488372092</v>
      </c>
      <c r="L19" s="324">
        <v>96</v>
      </c>
      <c r="M19" s="324">
        <v>57</v>
      </c>
      <c r="N19" s="326">
        <f t="shared" si="4"/>
        <v>0.59375</v>
      </c>
      <c r="O19" s="324">
        <v>49</v>
      </c>
      <c r="P19" s="326">
        <f>IF(AND(L19&gt;0,O19&lt;&gt;""),O19/L19,"")</f>
        <v>0.51041666666666663</v>
      </c>
      <c r="Q19" s="437">
        <v>98</v>
      </c>
      <c r="R19" s="437">
        <v>91</v>
      </c>
      <c r="S19" s="326">
        <f t="shared" si="6"/>
        <v>0.9285714285714286</v>
      </c>
      <c r="T19" s="437">
        <v>74</v>
      </c>
      <c r="U19" s="326">
        <f>IF(AND(Q19&gt;0,T19&lt;&gt;""),T19/Q19,"")</f>
        <v>0.75510204081632648</v>
      </c>
      <c r="V19" s="22">
        <v>9</v>
      </c>
    </row>
    <row r="20" spans="1:22" s="14" customFormat="1" ht="18" customHeight="1" x14ac:dyDescent="0.2">
      <c r="A20" s="14" t="s">
        <v>65</v>
      </c>
    </row>
    <row r="21" spans="1:22" ht="49.5" customHeight="1" x14ac:dyDescent="0.2">
      <c r="A21" s="568"/>
      <c r="B21" s="568"/>
      <c r="C21" s="568"/>
      <c r="D21" s="568"/>
      <c r="E21" s="568"/>
      <c r="F21" s="568"/>
      <c r="G21" s="568"/>
      <c r="H21" s="568"/>
      <c r="I21" s="568"/>
      <c r="J21" s="568"/>
      <c r="K21" s="568"/>
      <c r="L21" s="568"/>
      <c r="M21" s="568"/>
      <c r="N21" s="568"/>
      <c r="O21" s="568"/>
      <c r="P21" s="568"/>
      <c r="Q21" s="568"/>
      <c r="R21" s="568"/>
      <c r="S21" s="568"/>
      <c r="T21" s="568"/>
      <c r="U21" s="568"/>
    </row>
    <row r="22" spans="1:22" ht="10.5" customHeight="1" x14ac:dyDescent="0.25">
      <c r="B22" s="1"/>
      <c r="C22" s="1"/>
      <c r="D22" s="1"/>
    </row>
    <row r="23" spans="1:22" ht="36" customHeight="1" x14ac:dyDescent="0.2">
      <c r="A23" s="567" t="s">
        <v>715</v>
      </c>
      <c r="B23" s="567"/>
      <c r="C23" s="567"/>
      <c r="D23" s="567"/>
      <c r="E23" s="567"/>
      <c r="F23" s="567"/>
      <c r="G23" s="567"/>
      <c r="H23" s="567"/>
      <c r="I23" s="567"/>
      <c r="J23" s="567"/>
      <c r="K23" s="567"/>
      <c r="L23" s="567"/>
      <c r="M23" s="567"/>
      <c r="N23" s="567"/>
      <c r="O23" s="567"/>
      <c r="P23" s="567"/>
      <c r="Q23" s="567"/>
      <c r="R23" s="567"/>
      <c r="S23" s="567"/>
      <c r="T23" s="567"/>
      <c r="U23" s="567"/>
    </row>
    <row r="24" spans="1:22" ht="29.25" customHeight="1" x14ac:dyDescent="0.2">
      <c r="A24" s="576" t="s">
        <v>714</v>
      </c>
      <c r="B24" s="577"/>
      <c r="C24" s="577"/>
      <c r="D24" s="577"/>
      <c r="E24" s="577"/>
      <c r="F24" s="577"/>
      <c r="G24" s="577"/>
      <c r="H24" s="577"/>
      <c r="I24" s="577"/>
      <c r="J24" s="577"/>
      <c r="K24" s="577"/>
      <c r="L24" s="577"/>
      <c r="M24" s="577"/>
      <c r="N24" s="577"/>
      <c r="O24" s="577"/>
      <c r="P24" s="577"/>
    </row>
    <row r="25" spans="1:22" s="13" customFormat="1" ht="17.25" customHeight="1" x14ac:dyDescent="0.2">
      <c r="A25" s="551" t="s">
        <v>0</v>
      </c>
      <c r="B25" s="561" t="s">
        <v>609</v>
      </c>
      <c r="C25" s="562"/>
      <c r="D25" s="562"/>
      <c r="E25" s="562"/>
      <c r="F25" s="562"/>
      <c r="G25" s="561" t="s">
        <v>199</v>
      </c>
      <c r="H25" s="562"/>
      <c r="I25" s="562"/>
      <c r="J25" s="562"/>
      <c r="K25" s="562"/>
      <c r="L25" s="561" t="s">
        <v>376</v>
      </c>
      <c r="M25" s="562"/>
      <c r="N25" s="562"/>
      <c r="O25" s="562"/>
      <c r="P25" s="562"/>
      <c r="Q25" s="561" t="s">
        <v>595</v>
      </c>
      <c r="R25" s="562"/>
      <c r="S25" s="562"/>
      <c r="T25" s="562"/>
      <c r="U25" s="562"/>
    </row>
    <row r="26" spans="1:22" s="13" customFormat="1" ht="50.25" customHeight="1" x14ac:dyDescent="0.2">
      <c r="A26" s="552"/>
      <c r="B26" s="551" t="s">
        <v>194</v>
      </c>
      <c r="C26" s="557" t="s">
        <v>195</v>
      </c>
      <c r="D26" s="555"/>
      <c r="E26" s="555"/>
      <c r="F26" s="556"/>
      <c r="G26" s="551" t="s">
        <v>194</v>
      </c>
      <c r="H26" s="557" t="s">
        <v>195</v>
      </c>
      <c r="I26" s="555"/>
      <c r="J26" s="555"/>
      <c r="K26" s="556"/>
      <c r="L26" s="551" t="s">
        <v>194</v>
      </c>
      <c r="M26" s="557" t="s">
        <v>195</v>
      </c>
      <c r="N26" s="555"/>
      <c r="O26" s="555"/>
      <c r="P26" s="556"/>
      <c r="Q26" s="551" t="s">
        <v>194</v>
      </c>
      <c r="R26" s="557" t="s">
        <v>195</v>
      </c>
      <c r="S26" s="555"/>
      <c r="T26" s="555"/>
      <c r="U26" s="556"/>
    </row>
    <row r="27" spans="1:22" s="15" customFormat="1" ht="12" customHeight="1" x14ac:dyDescent="0.2">
      <c r="A27" s="578"/>
      <c r="B27" s="553"/>
      <c r="C27" s="565" t="s">
        <v>23</v>
      </c>
      <c r="D27" s="566"/>
      <c r="E27" s="565" t="s">
        <v>24</v>
      </c>
      <c r="F27" s="566"/>
      <c r="G27" s="553"/>
      <c r="H27" s="565" t="s">
        <v>23</v>
      </c>
      <c r="I27" s="566"/>
      <c r="J27" s="565" t="s">
        <v>24</v>
      </c>
      <c r="K27" s="566"/>
      <c r="L27" s="553"/>
      <c r="M27" s="565" t="s">
        <v>23</v>
      </c>
      <c r="N27" s="566"/>
      <c r="O27" s="565" t="s">
        <v>24</v>
      </c>
      <c r="P27" s="566"/>
      <c r="Q27" s="553"/>
      <c r="R27" s="565" t="s">
        <v>23</v>
      </c>
      <c r="S27" s="566"/>
      <c r="T27" s="565" t="s">
        <v>24</v>
      </c>
      <c r="U27" s="566"/>
    </row>
    <row r="28" spans="1:22" s="13" customFormat="1" ht="18.75" customHeight="1" x14ac:dyDescent="0.2">
      <c r="A28" s="24" t="s">
        <v>6</v>
      </c>
      <c r="B28" s="324">
        <v>113</v>
      </c>
      <c r="C28" s="571">
        <v>78</v>
      </c>
      <c r="D28" s="572"/>
      <c r="E28" s="563">
        <f>IF(AND(C28&lt;&gt;"",B28&gt;0),C28/$B28,"")</f>
        <v>0.69026548672566368</v>
      </c>
      <c r="F28" s="564"/>
      <c r="G28" s="324">
        <v>102</v>
      </c>
      <c r="H28" s="573">
        <v>73</v>
      </c>
      <c r="I28" s="574"/>
      <c r="J28" s="563">
        <f>IF(AND(G28&gt;0,H28&lt;&gt;""),H28/G28,"")</f>
        <v>0.71568627450980393</v>
      </c>
      <c r="K28" s="564"/>
      <c r="L28" s="324">
        <v>97</v>
      </c>
      <c r="M28" s="571">
        <v>56</v>
      </c>
      <c r="N28" s="572"/>
      <c r="O28" s="563">
        <f>IF(AND(L28&gt;0,M28&lt;&gt;""),M28/L28,"")</f>
        <v>0.57731958762886593</v>
      </c>
      <c r="P28" s="564"/>
      <c r="Q28" s="437">
        <v>103</v>
      </c>
      <c r="R28" s="559">
        <v>78</v>
      </c>
      <c r="S28" s="560"/>
      <c r="T28" s="563">
        <f>IF(AND(Q28&gt;0,R28&lt;&gt;""),R28/Q28,"")</f>
        <v>0.75728155339805825</v>
      </c>
      <c r="U28" s="564"/>
      <c r="V28" s="22">
        <v>1</v>
      </c>
    </row>
    <row r="29" spans="1:22" s="13" customFormat="1" ht="18.75" customHeight="1" x14ac:dyDescent="0.2">
      <c r="A29" s="24" t="s">
        <v>7</v>
      </c>
      <c r="B29" s="324">
        <v>135</v>
      </c>
      <c r="C29" s="571">
        <v>95</v>
      </c>
      <c r="D29" s="572"/>
      <c r="E29" s="563">
        <f t="shared" ref="E29:E39" si="8">IF(AND(C29&lt;&gt;"",B29&gt;0),C29/$B29,"")</f>
        <v>0.70370370370370372</v>
      </c>
      <c r="F29" s="564"/>
      <c r="G29" s="324">
        <v>126</v>
      </c>
      <c r="H29" s="573">
        <v>78</v>
      </c>
      <c r="I29" s="574"/>
      <c r="J29" s="563">
        <f t="shared" ref="J29:J39" si="9">IF(AND(G29&gt;0,H29&lt;&gt;""),H29/G29,"")</f>
        <v>0.61904761904761907</v>
      </c>
      <c r="K29" s="564"/>
      <c r="L29" s="324">
        <v>117</v>
      </c>
      <c r="M29" s="571">
        <v>80</v>
      </c>
      <c r="N29" s="572"/>
      <c r="O29" s="563">
        <f t="shared" ref="O29:O39" si="10">IF(AND(L29&gt;0,M29&lt;&gt;""),M29/L29,"")</f>
        <v>0.68376068376068377</v>
      </c>
      <c r="P29" s="564"/>
      <c r="Q29" s="437">
        <v>112</v>
      </c>
      <c r="R29" s="559">
        <v>81</v>
      </c>
      <c r="S29" s="560"/>
      <c r="T29" s="563">
        <f t="shared" ref="T29:T39" si="11">IF(AND(Q29&gt;0,R29&lt;&gt;""),R29/Q29,"")</f>
        <v>0.7232142857142857</v>
      </c>
      <c r="U29" s="564"/>
      <c r="V29" s="22">
        <v>2</v>
      </c>
    </row>
    <row r="30" spans="1:22" s="13" customFormat="1" ht="18.75" customHeight="1" x14ac:dyDescent="0.2">
      <c r="A30" s="24" t="s">
        <v>8</v>
      </c>
      <c r="B30" s="324">
        <v>137</v>
      </c>
      <c r="C30" s="571">
        <v>102</v>
      </c>
      <c r="D30" s="572"/>
      <c r="E30" s="563">
        <f t="shared" si="8"/>
        <v>0.74452554744525545</v>
      </c>
      <c r="F30" s="564"/>
      <c r="G30" s="324">
        <v>131</v>
      </c>
      <c r="H30" s="573">
        <v>103</v>
      </c>
      <c r="I30" s="574"/>
      <c r="J30" s="563">
        <f t="shared" si="9"/>
        <v>0.7862595419847328</v>
      </c>
      <c r="K30" s="564"/>
      <c r="L30" s="324">
        <v>114</v>
      </c>
      <c r="M30" s="571">
        <v>76</v>
      </c>
      <c r="N30" s="572"/>
      <c r="O30" s="563">
        <f t="shared" si="10"/>
        <v>0.66666666666666663</v>
      </c>
      <c r="P30" s="564"/>
      <c r="Q30" s="437">
        <v>110</v>
      </c>
      <c r="R30" s="559">
        <v>82</v>
      </c>
      <c r="S30" s="560"/>
      <c r="T30" s="563">
        <f t="shared" si="11"/>
        <v>0.74545454545454548</v>
      </c>
      <c r="U30" s="564"/>
      <c r="V30" s="22">
        <v>3</v>
      </c>
    </row>
    <row r="31" spans="1:22" s="13" customFormat="1" ht="18.75" customHeight="1" x14ac:dyDescent="0.2">
      <c r="A31" s="24" t="s">
        <v>9</v>
      </c>
      <c r="B31" s="324">
        <v>134</v>
      </c>
      <c r="C31" s="571">
        <v>90</v>
      </c>
      <c r="D31" s="572"/>
      <c r="E31" s="563">
        <f t="shared" si="8"/>
        <v>0.67164179104477617</v>
      </c>
      <c r="F31" s="564"/>
      <c r="G31" s="324">
        <v>138</v>
      </c>
      <c r="H31" s="573">
        <v>116</v>
      </c>
      <c r="I31" s="574"/>
      <c r="J31" s="563">
        <f t="shared" si="9"/>
        <v>0.84057971014492749</v>
      </c>
      <c r="K31" s="564"/>
      <c r="L31" s="324">
        <v>136</v>
      </c>
      <c r="M31" s="571">
        <v>102</v>
      </c>
      <c r="N31" s="572"/>
      <c r="O31" s="563">
        <f t="shared" si="10"/>
        <v>0.75</v>
      </c>
      <c r="P31" s="564"/>
      <c r="Q31" s="437">
        <v>125</v>
      </c>
      <c r="R31" s="559">
        <v>85</v>
      </c>
      <c r="S31" s="560"/>
      <c r="T31" s="563">
        <f t="shared" si="11"/>
        <v>0.68</v>
      </c>
      <c r="U31" s="564"/>
      <c r="V31" s="22">
        <v>4</v>
      </c>
    </row>
    <row r="32" spans="1:22" s="13" customFormat="1" ht="18.75" customHeight="1" x14ac:dyDescent="0.2">
      <c r="A32" s="24" t="s">
        <v>1</v>
      </c>
      <c r="B32" s="324">
        <v>124</v>
      </c>
      <c r="C32" s="571">
        <v>64</v>
      </c>
      <c r="D32" s="572"/>
      <c r="E32" s="563">
        <f t="shared" si="8"/>
        <v>0.5161290322580645</v>
      </c>
      <c r="F32" s="564"/>
      <c r="G32" s="324">
        <v>126</v>
      </c>
      <c r="H32" s="573">
        <v>81</v>
      </c>
      <c r="I32" s="574"/>
      <c r="J32" s="563">
        <f t="shared" si="9"/>
        <v>0.6428571428571429</v>
      </c>
      <c r="K32" s="564"/>
      <c r="L32" s="324">
        <v>117</v>
      </c>
      <c r="M32" s="571">
        <v>59</v>
      </c>
      <c r="N32" s="572"/>
      <c r="O32" s="563">
        <f t="shared" si="10"/>
        <v>0.50427350427350426</v>
      </c>
      <c r="P32" s="564"/>
      <c r="Q32" s="437">
        <v>128</v>
      </c>
      <c r="R32" s="559">
        <v>73</v>
      </c>
      <c r="S32" s="560"/>
      <c r="T32" s="563">
        <f t="shared" si="11"/>
        <v>0.5703125</v>
      </c>
      <c r="U32" s="564"/>
      <c r="V32" s="22">
        <v>5</v>
      </c>
    </row>
    <row r="33" spans="1:22" s="13" customFormat="1" ht="18.75" customHeight="1" x14ac:dyDescent="0.2">
      <c r="A33" s="24" t="s">
        <v>2</v>
      </c>
      <c r="B33" s="324">
        <v>148</v>
      </c>
      <c r="C33" s="571">
        <v>72</v>
      </c>
      <c r="D33" s="572"/>
      <c r="E33" s="563">
        <f t="shared" si="8"/>
        <v>0.48648648648648651</v>
      </c>
      <c r="F33" s="564"/>
      <c r="G33" s="324">
        <v>130</v>
      </c>
      <c r="H33" s="573">
        <v>72</v>
      </c>
      <c r="I33" s="574"/>
      <c r="J33" s="563">
        <f t="shared" si="9"/>
        <v>0.55384615384615388</v>
      </c>
      <c r="K33" s="564"/>
      <c r="L33" s="324">
        <v>124</v>
      </c>
      <c r="M33" s="571">
        <v>49</v>
      </c>
      <c r="N33" s="572"/>
      <c r="O33" s="563">
        <f t="shared" si="10"/>
        <v>0.39516129032258063</v>
      </c>
      <c r="P33" s="564"/>
      <c r="Q33" s="437">
        <v>115</v>
      </c>
      <c r="R33" s="559">
        <v>59</v>
      </c>
      <c r="S33" s="560"/>
      <c r="T33" s="563">
        <f t="shared" si="11"/>
        <v>0.5130434782608696</v>
      </c>
      <c r="U33" s="564"/>
      <c r="V33" s="22">
        <v>6</v>
      </c>
    </row>
    <row r="34" spans="1:22" s="13" customFormat="1" ht="18.75" customHeight="1" x14ac:dyDescent="0.2">
      <c r="A34" s="24" t="s">
        <v>3</v>
      </c>
      <c r="B34" s="324">
        <v>161</v>
      </c>
      <c r="C34" s="571">
        <v>53</v>
      </c>
      <c r="D34" s="572"/>
      <c r="E34" s="563">
        <f t="shared" si="8"/>
        <v>0.32919254658385094</v>
      </c>
      <c r="F34" s="564"/>
      <c r="G34" s="324">
        <v>126</v>
      </c>
      <c r="H34" s="573">
        <v>43</v>
      </c>
      <c r="I34" s="574"/>
      <c r="J34" s="563">
        <f t="shared" si="9"/>
        <v>0.34126984126984128</v>
      </c>
      <c r="K34" s="564"/>
      <c r="L34" s="324">
        <v>109</v>
      </c>
      <c r="M34" s="571">
        <v>36</v>
      </c>
      <c r="N34" s="572"/>
      <c r="O34" s="563">
        <f t="shared" si="10"/>
        <v>0.33027522935779818</v>
      </c>
      <c r="P34" s="564"/>
      <c r="Q34" s="437">
        <v>109</v>
      </c>
      <c r="R34" s="559">
        <v>51</v>
      </c>
      <c r="S34" s="560"/>
      <c r="T34" s="563">
        <f t="shared" si="11"/>
        <v>0.46788990825688076</v>
      </c>
      <c r="U34" s="564"/>
      <c r="V34" s="22">
        <v>7</v>
      </c>
    </row>
    <row r="35" spans="1:22" s="13" customFormat="1" ht="18.75" customHeight="1" x14ac:dyDescent="0.2">
      <c r="A35" s="25" t="s">
        <v>4</v>
      </c>
      <c r="B35" s="324">
        <v>102</v>
      </c>
      <c r="C35" s="571">
        <v>41</v>
      </c>
      <c r="D35" s="572"/>
      <c r="E35" s="563">
        <f t="shared" si="8"/>
        <v>0.40196078431372551</v>
      </c>
      <c r="F35" s="564"/>
      <c r="G35" s="324">
        <v>110</v>
      </c>
      <c r="H35" s="573">
        <v>38</v>
      </c>
      <c r="I35" s="574"/>
      <c r="J35" s="563">
        <f t="shared" si="9"/>
        <v>0.34545454545454546</v>
      </c>
      <c r="K35" s="564"/>
      <c r="L35" s="324">
        <v>100</v>
      </c>
      <c r="M35" s="571">
        <v>20</v>
      </c>
      <c r="N35" s="572"/>
      <c r="O35" s="563">
        <f t="shared" si="10"/>
        <v>0.2</v>
      </c>
      <c r="P35" s="564"/>
      <c r="Q35" s="438">
        <v>104</v>
      </c>
      <c r="R35" s="559">
        <v>40</v>
      </c>
      <c r="S35" s="560"/>
      <c r="T35" s="563">
        <f t="shared" si="11"/>
        <v>0.38461538461538464</v>
      </c>
      <c r="U35" s="564"/>
      <c r="V35" s="22">
        <v>8</v>
      </c>
    </row>
    <row r="36" spans="1:22" s="13" customFormat="1" ht="18.75" customHeight="1" x14ac:dyDescent="0.2">
      <c r="A36" s="24" t="s">
        <v>5</v>
      </c>
      <c r="B36" s="324">
        <v>87</v>
      </c>
      <c r="C36" s="571">
        <v>39</v>
      </c>
      <c r="D36" s="572"/>
      <c r="E36" s="563">
        <f t="shared" si="8"/>
        <v>0.44827586206896552</v>
      </c>
      <c r="F36" s="564"/>
      <c r="G36" s="324">
        <v>86</v>
      </c>
      <c r="H36" s="573">
        <v>40</v>
      </c>
      <c r="I36" s="574"/>
      <c r="J36" s="563">
        <f t="shared" si="9"/>
        <v>0.46511627906976744</v>
      </c>
      <c r="K36" s="564"/>
      <c r="L36" s="324">
        <v>96</v>
      </c>
      <c r="M36" s="571">
        <v>32</v>
      </c>
      <c r="N36" s="572"/>
      <c r="O36" s="563">
        <f t="shared" si="10"/>
        <v>0.33333333333333331</v>
      </c>
      <c r="P36" s="564"/>
      <c r="Q36" s="437">
        <v>98</v>
      </c>
      <c r="R36" s="559">
        <v>56</v>
      </c>
      <c r="S36" s="560"/>
      <c r="T36" s="563">
        <f t="shared" si="11"/>
        <v>0.5714285714285714</v>
      </c>
      <c r="U36" s="564"/>
      <c r="V36" s="22">
        <v>9</v>
      </c>
    </row>
    <row r="37" spans="1:22" s="13" customFormat="1" ht="18.75" customHeight="1" x14ac:dyDescent="0.2">
      <c r="A37" s="74" t="s">
        <v>378</v>
      </c>
      <c r="B37" s="324" t="s">
        <v>271</v>
      </c>
      <c r="C37" s="571" t="s">
        <v>271</v>
      </c>
      <c r="D37" s="572"/>
      <c r="E37" s="563" t="str">
        <f t="shared" si="8"/>
        <v/>
      </c>
      <c r="F37" s="564"/>
      <c r="G37" s="324" t="s">
        <v>271</v>
      </c>
      <c r="H37" s="573" t="s">
        <v>271</v>
      </c>
      <c r="I37" s="574"/>
      <c r="J37" s="563" t="str">
        <f t="shared" si="9"/>
        <v/>
      </c>
      <c r="K37" s="564"/>
      <c r="L37" s="324" t="s">
        <v>271</v>
      </c>
      <c r="M37" s="571" t="s">
        <v>271</v>
      </c>
      <c r="N37" s="572"/>
      <c r="O37" s="563" t="str">
        <f t="shared" si="10"/>
        <v/>
      </c>
      <c r="P37" s="564"/>
      <c r="Q37" s="437"/>
      <c r="R37" s="559"/>
      <c r="S37" s="560"/>
      <c r="T37" s="563" t="str">
        <f t="shared" si="11"/>
        <v/>
      </c>
      <c r="U37" s="564"/>
      <c r="V37" s="22">
        <v>10</v>
      </c>
    </row>
    <row r="38" spans="1:22" s="13" customFormat="1" ht="18.75" customHeight="1" x14ac:dyDescent="0.2">
      <c r="A38" s="74" t="s">
        <v>379</v>
      </c>
      <c r="B38" s="324" t="s">
        <v>271</v>
      </c>
      <c r="C38" s="571" t="s">
        <v>271</v>
      </c>
      <c r="D38" s="572"/>
      <c r="E38" s="563" t="str">
        <f t="shared" si="8"/>
        <v/>
      </c>
      <c r="F38" s="564"/>
      <c r="G38" s="324" t="s">
        <v>271</v>
      </c>
      <c r="H38" s="573" t="s">
        <v>271</v>
      </c>
      <c r="I38" s="574"/>
      <c r="J38" s="563" t="str">
        <f t="shared" si="9"/>
        <v/>
      </c>
      <c r="K38" s="564"/>
      <c r="L38" s="324" t="s">
        <v>271</v>
      </c>
      <c r="M38" s="571" t="s">
        <v>271</v>
      </c>
      <c r="N38" s="572"/>
      <c r="O38" s="563" t="str">
        <f t="shared" si="10"/>
        <v/>
      </c>
      <c r="P38" s="564"/>
      <c r="Q38" s="437"/>
      <c r="R38" s="559"/>
      <c r="S38" s="560"/>
      <c r="T38" s="563" t="str">
        <f t="shared" si="11"/>
        <v/>
      </c>
      <c r="U38" s="564"/>
      <c r="V38" s="22">
        <v>11</v>
      </c>
    </row>
    <row r="39" spans="1:22" s="13" customFormat="1" ht="18.75" customHeight="1" x14ac:dyDescent="0.2">
      <c r="A39" s="74" t="s">
        <v>380</v>
      </c>
      <c r="B39" s="324" t="s">
        <v>271</v>
      </c>
      <c r="C39" s="571" t="s">
        <v>271</v>
      </c>
      <c r="D39" s="572"/>
      <c r="E39" s="563" t="str">
        <f t="shared" si="8"/>
        <v/>
      </c>
      <c r="F39" s="564"/>
      <c r="G39" s="324" t="s">
        <v>271</v>
      </c>
      <c r="H39" s="573" t="s">
        <v>271</v>
      </c>
      <c r="I39" s="574"/>
      <c r="J39" s="563" t="str">
        <f t="shared" si="9"/>
        <v/>
      </c>
      <c r="K39" s="564"/>
      <c r="L39" s="324" t="s">
        <v>271</v>
      </c>
      <c r="M39" s="571" t="s">
        <v>271</v>
      </c>
      <c r="N39" s="572"/>
      <c r="O39" s="563" t="str">
        <f t="shared" si="10"/>
        <v/>
      </c>
      <c r="P39" s="564"/>
      <c r="Q39" s="437"/>
      <c r="R39" s="559"/>
      <c r="S39" s="560"/>
      <c r="T39" s="563" t="str">
        <f t="shared" si="11"/>
        <v/>
      </c>
      <c r="U39" s="564"/>
      <c r="V39" s="22">
        <v>12</v>
      </c>
    </row>
    <row r="40" spans="1:22" ht="34.5" customHeight="1" x14ac:dyDescent="0.2">
      <c r="A40" s="575" t="s">
        <v>377</v>
      </c>
      <c r="B40" s="575"/>
      <c r="C40" s="575"/>
      <c r="D40" s="575"/>
      <c r="E40" s="575"/>
      <c r="F40" s="575"/>
      <c r="G40" s="575"/>
      <c r="H40" s="575"/>
      <c r="I40" s="575"/>
      <c r="J40" s="575"/>
      <c r="K40" s="575"/>
      <c r="L40" s="575"/>
      <c r="M40" s="575"/>
      <c r="N40" s="575"/>
      <c r="O40" s="575"/>
      <c r="P40" s="575"/>
      <c r="Q40" s="575"/>
      <c r="R40" s="575"/>
      <c r="S40" s="575"/>
      <c r="T40" s="575"/>
      <c r="U40" s="575"/>
    </row>
    <row r="41" spans="1:22" s="14" customFormat="1" ht="18" customHeight="1" x14ac:dyDescent="0.2">
      <c r="A41" s="14" t="s">
        <v>65</v>
      </c>
    </row>
    <row r="42" spans="1:22" ht="49.5" customHeight="1" x14ac:dyDescent="0.2">
      <c r="A42" s="568"/>
      <c r="B42" s="568"/>
      <c r="C42" s="568"/>
      <c r="D42" s="568"/>
      <c r="E42" s="568"/>
      <c r="F42" s="568"/>
      <c r="G42" s="568"/>
      <c r="H42" s="568"/>
      <c r="I42" s="568"/>
      <c r="J42" s="568"/>
      <c r="K42" s="568"/>
      <c r="L42" s="568"/>
      <c r="M42" s="568"/>
      <c r="N42" s="568"/>
      <c r="O42" s="568"/>
      <c r="P42" s="568"/>
      <c r="Q42" s="568"/>
      <c r="R42" s="568"/>
      <c r="S42" s="568"/>
      <c r="T42" s="568"/>
      <c r="U42" s="568"/>
    </row>
  </sheetData>
  <sheetProtection password="DC9F" sheet="1"/>
  <mergeCells count="148">
    <mergeCell ref="O1:P1"/>
    <mergeCell ref="G8:G10"/>
    <mergeCell ref="H8:K8"/>
    <mergeCell ref="H9:I9"/>
    <mergeCell ref="J9:K9"/>
    <mergeCell ref="G25:K25"/>
    <mergeCell ref="A6:P6"/>
    <mergeCell ref="M31:N31"/>
    <mergeCell ref="O31:P31"/>
    <mergeCell ref="H28:I28"/>
    <mergeCell ref="O28:P28"/>
    <mergeCell ref="M29:N29"/>
    <mergeCell ref="A7:A10"/>
    <mergeCell ref="B7:F7"/>
    <mergeCell ref="B8:B10"/>
    <mergeCell ref="C8:F8"/>
    <mergeCell ref="C9:D9"/>
    <mergeCell ref="M26:P26"/>
    <mergeCell ref="M27:N27"/>
    <mergeCell ref="O27:P27"/>
    <mergeCell ref="G26:G27"/>
    <mergeCell ref="M28:N28"/>
    <mergeCell ref="G7:K7"/>
    <mergeCell ref="C29:D29"/>
    <mergeCell ref="O29:P29"/>
    <mergeCell ref="H29:I29"/>
    <mergeCell ref="J29:K29"/>
    <mergeCell ref="O9:P9"/>
    <mergeCell ref="A24:P24"/>
    <mergeCell ref="L25:P25"/>
    <mergeCell ref="B26:B27"/>
    <mergeCell ref="C26:F26"/>
    <mergeCell ref="B25:F25"/>
    <mergeCell ref="A25:A27"/>
    <mergeCell ref="H26:K26"/>
    <mergeCell ref="H27:I27"/>
    <mergeCell ref="J27:K27"/>
    <mergeCell ref="E9:F9"/>
    <mergeCell ref="E27:F27"/>
    <mergeCell ref="L8:L10"/>
    <mergeCell ref="M8:P8"/>
    <mergeCell ref="M9:N9"/>
    <mergeCell ref="J31:K31"/>
    <mergeCell ref="M30:N30"/>
    <mergeCell ref="C32:D32"/>
    <mergeCell ref="C33:D33"/>
    <mergeCell ref="E30:F30"/>
    <mergeCell ref="E31:F31"/>
    <mergeCell ref="C30:D30"/>
    <mergeCell ref="C31:D31"/>
    <mergeCell ref="E32:F32"/>
    <mergeCell ref="H30:I30"/>
    <mergeCell ref="J30:K30"/>
    <mergeCell ref="J33:K33"/>
    <mergeCell ref="M33:N33"/>
    <mergeCell ref="M32:N32"/>
    <mergeCell ref="J32:K32"/>
    <mergeCell ref="H32:I32"/>
    <mergeCell ref="H31:I31"/>
    <mergeCell ref="E33:F33"/>
    <mergeCell ref="H33:I33"/>
    <mergeCell ref="C34:D34"/>
    <mergeCell ref="C35:D35"/>
    <mergeCell ref="J39:K39"/>
    <mergeCell ref="E38:F38"/>
    <mergeCell ref="H38:I38"/>
    <mergeCell ref="C37:D37"/>
    <mergeCell ref="E37:F37"/>
    <mergeCell ref="C38:D38"/>
    <mergeCell ref="J36:K36"/>
    <mergeCell ref="C39:D39"/>
    <mergeCell ref="E39:F39"/>
    <mergeCell ref="E35:F35"/>
    <mergeCell ref="C36:D36"/>
    <mergeCell ref="H34:I34"/>
    <mergeCell ref="H36:I36"/>
    <mergeCell ref="O37:P37"/>
    <mergeCell ref="R35:S35"/>
    <mergeCell ref="T35:U35"/>
    <mergeCell ref="T34:U34"/>
    <mergeCell ref="T31:U31"/>
    <mergeCell ref="O33:P33"/>
    <mergeCell ref="O32:P32"/>
    <mergeCell ref="O30:P30"/>
    <mergeCell ref="M39:N39"/>
    <mergeCell ref="M35:N35"/>
    <mergeCell ref="M36:N36"/>
    <mergeCell ref="M37:N37"/>
    <mergeCell ref="M38:N38"/>
    <mergeCell ref="T28:U28"/>
    <mergeCell ref="R29:S29"/>
    <mergeCell ref="R37:S37"/>
    <mergeCell ref="T37:U37"/>
    <mergeCell ref="R32:S32"/>
    <mergeCell ref="T32:U32"/>
    <mergeCell ref="R33:S33"/>
    <mergeCell ref="R30:S30"/>
    <mergeCell ref="T30:U30"/>
    <mergeCell ref="R31:S31"/>
    <mergeCell ref="T33:U33"/>
    <mergeCell ref="A42:U42"/>
    <mergeCell ref="R38:S38"/>
    <mergeCell ref="T38:U38"/>
    <mergeCell ref="R39:S39"/>
    <mergeCell ref="T39:U39"/>
    <mergeCell ref="R34:S34"/>
    <mergeCell ref="R36:S36"/>
    <mergeCell ref="T36:U36"/>
    <mergeCell ref="M34:N34"/>
    <mergeCell ref="E34:F34"/>
    <mergeCell ref="E36:F36"/>
    <mergeCell ref="O39:P39"/>
    <mergeCell ref="J37:K37"/>
    <mergeCell ref="H37:I37"/>
    <mergeCell ref="H39:I39"/>
    <mergeCell ref="H35:I35"/>
    <mergeCell ref="J38:K38"/>
    <mergeCell ref="J35:K35"/>
    <mergeCell ref="J34:K34"/>
    <mergeCell ref="A40:U40"/>
    <mergeCell ref="O38:P38"/>
    <mergeCell ref="O34:P34"/>
    <mergeCell ref="O35:P35"/>
    <mergeCell ref="O36:P36"/>
    <mergeCell ref="T1:U1"/>
    <mergeCell ref="Q7:U7"/>
    <mergeCell ref="Q8:Q10"/>
    <mergeCell ref="R8:U8"/>
    <mergeCell ref="R9:S9"/>
    <mergeCell ref="R28:S28"/>
    <mergeCell ref="Q25:U25"/>
    <mergeCell ref="Q26:Q27"/>
    <mergeCell ref="T29:U29"/>
    <mergeCell ref="R27:S27"/>
    <mergeCell ref="T27:U27"/>
    <mergeCell ref="A3:U3"/>
    <mergeCell ref="A5:U5"/>
    <mergeCell ref="A21:U21"/>
    <mergeCell ref="A23:U23"/>
    <mergeCell ref="L7:P7"/>
    <mergeCell ref="C27:D27"/>
    <mergeCell ref="E28:F28"/>
    <mergeCell ref="E29:F29"/>
    <mergeCell ref="J28:K28"/>
    <mergeCell ref="L26:L27"/>
    <mergeCell ref="T9:U9"/>
    <mergeCell ref="R26:U26"/>
    <mergeCell ref="C28:D28"/>
  </mergeCells>
  <phoneticPr fontId="6" type="noConversion"/>
  <conditionalFormatting sqref="D18">
    <cfRule type="cellIs" dxfId="78" priority="17" stopIfTrue="1" operator="greaterThan">
      <formula>1</formula>
    </cfRule>
  </conditionalFormatting>
  <conditionalFormatting sqref="D19">
    <cfRule type="cellIs" dxfId="77" priority="16" stopIfTrue="1" operator="greaterThan">
      <formula>1</formula>
    </cfRule>
  </conditionalFormatting>
  <conditionalFormatting sqref="D11:D17">
    <cfRule type="cellIs" dxfId="76" priority="15" stopIfTrue="1" operator="greaterThan">
      <formula>1</formula>
    </cfRule>
  </conditionalFormatting>
  <conditionalFormatting sqref="F11:F19">
    <cfRule type="cellIs" dxfId="75" priority="14" stopIfTrue="1" operator="greaterThan">
      <formula>1</formula>
    </cfRule>
  </conditionalFormatting>
  <conditionalFormatting sqref="I11:I19">
    <cfRule type="cellIs" dxfId="74" priority="13" stopIfTrue="1" operator="greaterThan">
      <formula>1</formula>
    </cfRule>
  </conditionalFormatting>
  <conditionalFormatting sqref="K11:K19">
    <cfRule type="cellIs" dxfId="73" priority="12" stopIfTrue="1" operator="greaterThan">
      <formula>1</formula>
    </cfRule>
  </conditionalFormatting>
  <conditionalFormatting sqref="N11:N19">
    <cfRule type="cellIs" dxfId="72" priority="11" stopIfTrue="1" operator="greaterThan">
      <formula>1</formula>
    </cfRule>
  </conditionalFormatting>
  <conditionalFormatting sqref="P11:P19">
    <cfRule type="cellIs" dxfId="71" priority="10" stopIfTrue="1" operator="greaterThan">
      <formula>1</formula>
    </cfRule>
  </conditionalFormatting>
  <conditionalFormatting sqref="E28:F39">
    <cfRule type="cellIs" dxfId="70" priority="9" stopIfTrue="1" operator="greaterThan">
      <formula>1</formula>
    </cfRule>
  </conditionalFormatting>
  <conditionalFormatting sqref="J28:K39">
    <cfRule type="cellIs" dxfId="69" priority="8" stopIfTrue="1" operator="greaterThan">
      <formula>1</formula>
    </cfRule>
  </conditionalFormatting>
  <conditionalFormatting sqref="O28:P39">
    <cfRule type="cellIs" dxfId="68" priority="7" stopIfTrue="1" operator="greaterThan">
      <formula>1</formula>
    </cfRule>
  </conditionalFormatting>
  <conditionalFormatting sqref="J28:K39">
    <cfRule type="cellIs" dxfId="67" priority="6" stopIfTrue="1" operator="greaterThan">
      <formula>1</formula>
    </cfRule>
  </conditionalFormatting>
  <conditionalFormatting sqref="O28:P39">
    <cfRule type="cellIs" dxfId="66" priority="5" stopIfTrue="1" operator="greaterThan">
      <formula>1</formula>
    </cfRule>
  </conditionalFormatting>
  <conditionalFormatting sqref="T28:U39">
    <cfRule type="cellIs" dxfId="65" priority="1" stopIfTrue="1" operator="greaterThan">
      <formula>1</formula>
    </cfRule>
  </conditionalFormatting>
  <conditionalFormatting sqref="S11:S19">
    <cfRule type="cellIs" dxfId="64" priority="4" stopIfTrue="1" operator="greaterThan">
      <formula>1</formula>
    </cfRule>
  </conditionalFormatting>
  <conditionalFormatting sqref="U11:U19">
    <cfRule type="cellIs" dxfId="63" priority="3" stopIfTrue="1" operator="greaterThan">
      <formula>1</formula>
    </cfRule>
  </conditionalFormatting>
  <conditionalFormatting sqref="T28:U39">
    <cfRule type="cellIs" dxfId="62" priority="2" stopIfTrue="1" operator="greaterThan">
      <formula>1</formula>
    </cfRule>
  </conditionalFormatting>
  <dataValidations count="1">
    <dataValidation type="whole" allowBlank="1" showInputMessage="1" showErrorMessage="1" sqref="T11:T19 O11:O19 J11:J19 L11:M19 G11:H19 Q28:S39 Q11:R19 L28:N39">
      <formula1>0</formula1>
      <formula2>10000</formula2>
    </dataValidation>
  </dataValidations>
  <hyperlinks>
    <hyperlink ref="S2" location="'1_IAA'!A1" display="Anterior"/>
    <hyperlink ref="U2" location="'3_Av Ext'!A1" display="Seguinte"/>
    <hyperlink ref="Q2" location="Início!A1" display="Início"/>
  </hyperlinks>
  <printOptions horizontalCentered="1"/>
  <pageMargins left="0.15748031496062992" right="0.19685039370078741" top="0.62992125984251968" bottom="0.59055118110236227" header="0.27559055118110237" footer="0.31496062992125984"/>
  <pageSetup paperSize="9" scale="85" orientation="landscape" r:id="rId1"/>
  <headerFooter alignWithMargins="0">
    <oddHeader>&amp;C&amp;"Calibri,Negrito"&amp;16Relatório TEIP 2014/2015</oddHeader>
    <oddFooter>&amp;RPág.&amp;P de &amp;N da secção 2</oddFooter>
  </headerFooter>
  <rowBreaks count="1" manualBreakCount="1">
    <brk id="2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dimension ref="A1:Y89"/>
  <sheetViews>
    <sheetView showGridLines="0" zoomScaleNormal="100" workbookViewId="0">
      <selection activeCell="L22" sqref="L22"/>
    </sheetView>
  </sheetViews>
  <sheetFormatPr defaultRowHeight="12.75" x14ac:dyDescent="0.2"/>
  <cols>
    <col min="1" max="1" width="8.7109375" customWidth="1"/>
    <col min="2" max="13" width="6.140625" customWidth="1"/>
    <col min="14" max="14" width="11.85546875" customWidth="1"/>
    <col min="15" max="15" width="7.140625" hidden="1" customWidth="1"/>
    <col min="16" max="16" width="9.28515625" hidden="1" customWidth="1"/>
    <col min="17" max="17" width="7.42578125" hidden="1" customWidth="1"/>
    <col min="18" max="19" width="9.140625" hidden="1" customWidth="1"/>
    <col min="20" max="20" width="15.7109375" hidden="1" customWidth="1"/>
    <col min="21" max="23" width="0" hidden="1" customWidth="1"/>
    <col min="24" max="25" width="9.140625" hidden="1" customWidth="1"/>
    <col min="26" max="26" width="0" hidden="1" customWidth="1"/>
  </cols>
  <sheetData>
    <row r="1" spans="1:17" s="13" customFormat="1" ht="30" customHeight="1" x14ac:dyDescent="0.2">
      <c r="A1" s="359" t="str">
        <f>IF(VLOOKUP(Início!B5,Folha1!A2:C139,3)&gt;0,VLOOKUP(Início!B5,Folha1!A2:C139,3),"")</f>
        <v>Agrupamento de Escolas Miguel Torga</v>
      </c>
      <c r="B1" s="43"/>
      <c r="C1" s="44"/>
      <c r="D1" s="44"/>
      <c r="E1" s="44"/>
      <c r="F1" s="44"/>
      <c r="G1" s="44"/>
      <c r="H1" s="44"/>
      <c r="I1" s="44"/>
      <c r="J1" s="44"/>
      <c r="K1" s="45"/>
      <c r="L1" s="548">
        <f>IF(Início!G5&gt;0,Início!G5,"")</f>
        <v>1115498</v>
      </c>
      <c r="M1" s="604"/>
      <c r="N1" s="45"/>
      <c r="O1" s="13">
        <f>L1</f>
        <v>1115498</v>
      </c>
    </row>
    <row r="2" spans="1:17" x14ac:dyDescent="0.2">
      <c r="I2" s="40" t="s">
        <v>18</v>
      </c>
      <c r="J2" s="68"/>
      <c r="K2" s="41" t="s">
        <v>20</v>
      </c>
      <c r="L2" s="68"/>
      <c r="M2" s="40" t="s">
        <v>19</v>
      </c>
      <c r="N2" s="40"/>
    </row>
    <row r="3" spans="1:17" ht="2.25" customHeight="1" x14ac:dyDescent="0.2">
      <c r="I3" s="40"/>
      <c r="J3" s="68"/>
      <c r="K3" s="41"/>
      <c r="L3" s="68"/>
      <c r="M3" s="40"/>
      <c r="N3" s="40"/>
    </row>
    <row r="4" spans="1:17" ht="36.75" customHeight="1" x14ac:dyDescent="0.2">
      <c r="A4" s="582" t="s">
        <v>383</v>
      </c>
      <c r="B4" s="583"/>
      <c r="C4" s="583"/>
      <c r="D4" s="583"/>
      <c r="E4" s="583"/>
      <c r="F4" s="583"/>
      <c r="G4" s="583"/>
      <c r="H4" s="583"/>
      <c r="I4" s="583"/>
      <c r="J4" s="583"/>
      <c r="K4" s="583"/>
      <c r="L4" s="583"/>
      <c r="M4" s="583"/>
      <c r="N4" s="606"/>
    </row>
    <row r="5" spans="1:17" s="61" customFormat="1" ht="36.75" customHeight="1" x14ac:dyDescent="0.2">
      <c r="A5" s="541" t="s">
        <v>714</v>
      </c>
      <c r="B5" s="542"/>
      <c r="C5" s="542"/>
      <c r="D5" s="542"/>
      <c r="E5" s="542"/>
      <c r="F5" s="542"/>
      <c r="G5" s="542"/>
      <c r="H5" s="607"/>
      <c r="I5" s="607"/>
      <c r="J5" s="607"/>
      <c r="K5" s="607"/>
      <c r="L5" s="607"/>
      <c r="M5" s="607"/>
      <c r="N5" s="607"/>
      <c r="O5" s="289"/>
      <c r="P5" s="289"/>
      <c r="Q5" s="289"/>
    </row>
    <row r="6" spans="1:17" ht="23.25" customHeight="1" x14ac:dyDescent="0.2">
      <c r="A6" s="582" t="s">
        <v>381</v>
      </c>
      <c r="B6" s="583"/>
      <c r="C6" s="583"/>
      <c r="D6" s="583"/>
      <c r="E6" s="583"/>
      <c r="F6" s="583"/>
      <c r="G6" s="583"/>
      <c r="H6" s="583"/>
      <c r="I6" s="583"/>
      <c r="J6" s="583"/>
      <c r="K6" s="583"/>
      <c r="L6" s="583"/>
      <c r="M6" s="583"/>
      <c r="N6" s="606"/>
    </row>
    <row r="7" spans="1:17" ht="24" customHeight="1" x14ac:dyDescent="0.2">
      <c r="A7" s="608" t="s">
        <v>81</v>
      </c>
      <c r="B7" s="609"/>
      <c r="C7" s="609"/>
      <c r="D7" s="609"/>
      <c r="E7" s="609"/>
      <c r="F7" s="609"/>
      <c r="G7" s="609"/>
      <c r="H7" s="609"/>
      <c r="I7" s="609"/>
      <c r="J7" s="609"/>
      <c r="K7" s="609"/>
      <c r="L7" s="609"/>
      <c r="M7" s="609"/>
      <c r="N7" s="609"/>
    </row>
    <row r="8" spans="1:17" s="161" customFormat="1" ht="21.75" customHeight="1" x14ac:dyDescent="0.2">
      <c r="A8" s="580" t="s">
        <v>620</v>
      </c>
      <c r="B8" s="581"/>
      <c r="C8" s="581"/>
      <c r="D8" s="581"/>
      <c r="E8" s="581"/>
      <c r="F8" s="581"/>
      <c r="G8" s="581"/>
      <c r="H8" s="581"/>
      <c r="I8" s="581"/>
      <c r="J8" s="581"/>
      <c r="K8" s="581"/>
      <c r="L8" s="581"/>
      <c r="M8" s="581"/>
      <c r="N8" s="581"/>
    </row>
    <row r="9" spans="1:17" s="22" customFormat="1" ht="15" customHeight="1" x14ac:dyDescent="0.2">
      <c r="A9" s="551" t="s">
        <v>161</v>
      </c>
      <c r="B9" s="585" t="s">
        <v>200</v>
      </c>
      <c r="C9" s="605"/>
      <c r="D9" s="585" t="s">
        <v>201</v>
      </c>
      <c r="E9" s="605"/>
      <c r="F9" s="585" t="s">
        <v>202</v>
      </c>
      <c r="G9" s="605"/>
      <c r="H9" s="585" t="s">
        <v>203</v>
      </c>
      <c r="I9" s="605"/>
      <c r="J9" s="585" t="s">
        <v>204</v>
      </c>
      <c r="K9" s="605"/>
      <c r="L9" s="585" t="s">
        <v>48</v>
      </c>
      <c r="M9" s="605"/>
      <c r="N9" s="228" t="s">
        <v>66</v>
      </c>
    </row>
    <row r="10" spans="1:17" s="15" customFormat="1" ht="12" customHeight="1" x14ac:dyDescent="0.2">
      <c r="A10" s="600"/>
      <c r="B10" s="19" t="s">
        <v>23</v>
      </c>
      <c r="C10" s="20" t="s">
        <v>24</v>
      </c>
      <c r="D10" s="19" t="s">
        <v>23</v>
      </c>
      <c r="E10" s="20" t="s">
        <v>24</v>
      </c>
      <c r="F10" s="19" t="s">
        <v>23</v>
      </c>
      <c r="G10" s="20" t="s">
        <v>24</v>
      </c>
      <c r="H10" s="19" t="s">
        <v>23</v>
      </c>
      <c r="I10" s="20" t="s">
        <v>24</v>
      </c>
      <c r="J10" s="19" t="s">
        <v>23</v>
      </c>
      <c r="K10" s="20" t="s">
        <v>24</v>
      </c>
      <c r="L10" s="19" t="s">
        <v>23</v>
      </c>
      <c r="M10" s="20" t="s">
        <v>24</v>
      </c>
      <c r="N10" s="23" t="s">
        <v>24</v>
      </c>
    </row>
    <row r="11" spans="1:17" s="15" customFormat="1" ht="17.25" customHeight="1" x14ac:dyDescent="0.2">
      <c r="A11" s="21" t="s">
        <v>609</v>
      </c>
      <c r="B11" s="345">
        <v>4</v>
      </c>
      <c r="C11" s="48">
        <f>IF(B11&lt;&gt;"",B11/($B11+$D11+$F11+$H11+$J11),"")</f>
        <v>3.125E-2</v>
      </c>
      <c r="D11" s="344">
        <v>33</v>
      </c>
      <c r="E11" s="48">
        <f>IF(D11&lt;&gt;"",D11/($B11+$D11+$F11+$H11+$J11),"")</f>
        <v>0.2578125</v>
      </c>
      <c r="F11" s="344">
        <v>49</v>
      </c>
      <c r="G11" s="48">
        <f>IF(F11&lt;&gt;"",F11/($B11+$D11+$F11+$H11+$J11),"")</f>
        <v>0.3828125</v>
      </c>
      <c r="H11" s="344">
        <v>40</v>
      </c>
      <c r="I11" s="48">
        <f>IF(H11&lt;&gt;"",H11/($B11+$D11+$F11+$H11+$J11),"")</f>
        <v>0.3125</v>
      </c>
      <c r="J11" s="344">
        <v>2</v>
      </c>
      <c r="K11" s="48">
        <f>IF(J11&lt;&gt;"",J11/($B11+$D11+$F11+$H11+$J11),"")</f>
        <v>1.5625E-2</v>
      </c>
      <c r="L11" s="344">
        <v>6</v>
      </c>
      <c r="M11" s="48">
        <f>IF(L11&lt;&gt;"",L11/($B11+$D11+$F11+$H11+$J11+$L11),"")</f>
        <v>4.4776119402985072E-2</v>
      </c>
      <c r="N11" s="48">
        <f>IF(OR(C11&lt;&gt;"",E11&lt;&gt;"",G11&lt;&gt;""),IF(C11&lt;&gt;"",C11,0)+IF(E11&lt;&gt;"",E11,0)+IF(G11&lt;&gt;"",G11,0),"")</f>
        <v>0.671875</v>
      </c>
      <c r="O11" s="15">
        <v>1</v>
      </c>
    </row>
    <row r="12" spans="1:17" s="15" customFormat="1" ht="17.25" customHeight="1" x14ac:dyDescent="0.2">
      <c r="A12" s="21" t="s">
        <v>199</v>
      </c>
      <c r="B12" s="345">
        <v>0</v>
      </c>
      <c r="C12" s="48">
        <f>IF(B12&lt;&gt;"",B12/($B12+$D12+$F12+$H12+$J12),"")</f>
        <v>0</v>
      </c>
      <c r="D12" s="344">
        <v>7</v>
      </c>
      <c r="E12" s="48">
        <f>IF(D12&lt;&gt;"",D12/($B12+$D12+$F12+$H12+$J12),"")</f>
        <v>5.1470588235294115E-2</v>
      </c>
      <c r="F12" s="344">
        <v>39</v>
      </c>
      <c r="G12" s="48">
        <f>IF(F12&lt;&gt;"",F12/($B12+$D12+$F12+$H12+$J12),"")</f>
        <v>0.28676470588235292</v>
      </c>
      <c r="H12" s="344">
        <v>79</v>
      </c>
      <c r="I12" s="48">
        <f>IF(H12&lt;&gt;"",H12/($B12+$D12+$F12+$H12+$J12),"")</f>
        <v>0.58088235294117652</v>
      </c>
      <c r="J12" s="344">
        <v>11</v>
      </c>
      <c r="K12" s="48">
        <f>IF(J12&lt;&gt;"",J12/($B12+$D12+$F12+$H12+$J12),"")</f>
        <v>8.0882352941176475E-2</v>
      </c>
      <c r="L12" s="344">
        <v>1</v>
      </c>
      <c r="M12" s="48">
        <f>IF(L12&lt;&gt;"",L12/($B12+$D12+$F12+$H12+$J12+$L12),"")</f>
        <v>7.2992700729927005E-3</v>
      </c>
      <c r="N12" s="48">
        <f>IF(OR(C12&lt;&gt;"",E12&lt;&gt;"",G12&lt;&gt;""),IF(C12&lt;&gt;"",C12,0)+IF(E12&lt;&gt;"",E12,0)+IF(G12&lt;&gt;"",G12,0),"")</f>
        <v>0.33823529411764702</v>
      </c>
      <c r="O12" s="15">
        <v>2</v>
      </c>
    </row>
    <row r="13" spans="1:17" s="15" customFormat="1" ht="17.25" customHeight="1" x14ac:dyDescent="0.2">
      <c r="A13" s="21" t="s">
        <v>376</v>
      </c>
      <c r="B13" s="345">
        <v>0</v>
      </c>
      <c r="C13" s="48">
        <f>IF(B13&lt;&gt;"",B13/($B13+$D13+$F13+$H13+$J13),"")</f>
        <v>0</v>
      </c>
      <c r="D13" s="344">
        <v>22</v>
      </c>
      <c r="E13" s="48">
        <f>IF(D13&lt;&gt;"",D13/($B13+$D13+$F13+$H13+$J13),"")</f>
        <v>0.16176470588235295</v>
      </c>
      <c r="F13" s="344">
        <v>55</v>
      </c>
      <c r="G13" s="48">
        <f>IF(F13&lt;&gt;"",F13/($B13+$D13+$F13+$H13+$J13),"")</f>
        <v>0.40441176470588236</v>
      </c>
      <c r="H13" s="344">
        <v>45</v>
      </c>
      <c r="I13" s="48">
        <f>IF(H13&lt;&gt;"",H13/($B13+$D13+$F13+$H13+$J13),"")</f>
        <v>0.33088235294117646</v>
      </c>
      <c r="J13" s="344">
        <v>14</v>
      </c>
      <c r="K13" s="48">
        <f>IF(J13&lt;&gt;"",J13/($B13+$D13+$F13+$H13+$J13),"")</f>
        <v>0.10294117647058823</v>
      </c>
      <c r="L13" s="344">
        <v>0</v>
      </c>
      <c r="M13" s="48">
        <f>IF(L13&lt;&gt;"",L13/($B13+$D13+$F13+$H13+$J13+$L13),"")</f>
        <v>0</v>
      </c>
      <c r="N13" s="48">
        <f>IF(OR(C13&lt;&gt;"",E13&lt;&gt;"",G13&lt;&gt;""),IF(C13&lt;&gt;"",C13,0)+IF(E13&lt;&gt;"",E13,0)+IF(G13&lt;&gt;"",G13,0),"")</f>
        <v>0.56617647058823528</v>
      </c>
      <c r="O13" s="15">
        <v>3</v>
      </c>
    </row>
    <row r="14" spans="1:17" s="15" customFormat="1" ht="17.25" customHeight="1" x14ac:dyDescent="0.2">
      <c r="A14" s="21" t="s">
        <v>595</v>
      </c>
      <c r="B14" s="292">
        <v>4</v>
      </c>
      <c r="C14" s="48">
        <f>IF(B14&lt;&gt;"",B14/($B14+$D14+$F14+$H14+$J14),"")</f>
        <v>3.2520325203252036E-2</v>
      </c>
      <c r="D14" s="292">
        <v>39</v>
      </c>
      <c r="E14" s="48">
        <f>IF(D14&lt;&gt;"",D14/($B14+$D14+$F14+$H14+$J14),"")</f>
        <v>0.31707317073170732</v>
      </c>
      <c r="F14" s="292">
        <v>72</v>
      </c>
      <c r="G14" s="48">
        <f>IF(F14&lt;&gt;"",F14/($B14+$D14+$F14+$H14+$J14),"")</f>
        <v>0.58536585365853655</v>
      </c>
      <c r="H14" s="292">
        <v>7</v>
      </c>
      <c r="I14" s="48">
        <f>IF(H14&lt;&gt;"",H14/($B14+$D14+$F14+$H14+$J14),"")</f>
        <v>5.6910569105691054E-2</v>
      </c>
      <c r="J14" s="292">
        <v>1</v>
      </c>
      <c r="K14" s="48">
        <f>IF(J14&lt;&gt;"",J14/($B14+$D14+$F14+$H14+$J14),"")</f>
        <v>8.130081300813009E-3</v>
      </c>
      <c r="L14" s="292">
        <v>1</v>
      </c>
      <c r="M14" s="48">
        <f>IF(L14&lt;&gt;"",L14/($B14+$D14+$F14+$H14+$J14+$L14),"")</f>
        <v>8.0645161290322578E-3</v>
      </c>
      <c r="N14" s="48">
        <f>IF(OR(C14&lt;&gt;"",E14&lt;&gt;"",G14&lt;&gt;""),C14+E14+G14,"")</f>
        <v>0.93495934959349591</v>
      </c>
    </row>
    <row r="15" spans="1:17" ht="10.5" customHeight="1" x14ac:dyDescent="0.25">
      <c r="C15" s="1"/>
      <c r="D15" s="1"/>
      <c r="E15" s="1"/>
    </row>
    <row r="16" spans="1:17" s="161" customFormat="1" ht="21.75" customHeight="1" x14ac:dyDescent="0.2">
      <c r="A16" s="580" t="s">
        <v>621</v>
      </c>
      <c r="B16" s="581"/>
      <c r="C16" s="581"/>
      <c r="D16" s="581"/>
      <c r="E16" s="581"/>
      <c r="F16" s="581"/>
      <c r="G16" s="581"/>
      <c r="H16" s="581"/>
      <c r="I16" s="581"/>
      <c r="J16" s="581"/>
      <c r="K16" s="581"/>
      <c r="L16" s="581"/>
      <c r="M16" s="581"/>
      <c r="N16" s="581"/>
    </row>
    <row r="17" spans="1:15" s="22" customFormat="1" ht="15" customHeight="1" x14ac:dyDescent="0.2">
      <c r="A17" s="551" t="s">
        <v>161</v>
      </c>
      <c r="B17" s="585" t="s">
        <v>200</v>
      </c>
      <c r="C17" s="605"/>
      <c r="D17" s="585" t="s">
        <v>201</v>
      </c>
      <c r="E17" s="605"/>
      <c r="F17" s="585" t="s">
        <v>202</v>
      </c>
      <c r="G17" s="605"/>
      <c r="H17" s="585" t="s">
        <v>203</v>
      </c>
      <c r="I17" s="605"/>
      <c r="J17" s="585" t="s">
        <v>204</v>
      </c>
      <c r="K17" s="605"/>
      <c r="L17" s="585" t="s">
        <v>48</v>
      </c>
      <c r="M17" s="605"/>
      <c r="N17" s="228" t="s">
        <v>66</v>
      </c>
    </row>
    <row r="18" spans="1:15" s="15" customFormat="1" ht="12" customHeight="1" x14ac:dyDescent="0.2">
      <c r="A18" s="600"/>
      <c r="B18" s="19" t="s">
        <v>23</v>
      </c>
      <c r="C18" s="20" t="s">
        <v>24</v>
      </c>
      <c r="D18" s="19" t="s">
        <v>23</v>
      </c>
      <c r="E18" s="20" t="s">
        <v>24</v>
      </c>
      <c r="F18" s="19" t="s">
        <v>23</v>
      </c>
      <c r="G18" s="20" t="s">
        <v>24</v>
      </c>
      <c r="H18" s="19" t="s">
        <v>23</v>
      </c>
      <c r="I18" s="20" t="s">
        <v>24</v>
      </c>
      <c r="J18" s="19" t="s">
        <v>23</v>
      </c>
      <c r="K18" s="20" t="s">
        <v>24</v>
      </c>
      <c r="L18" s="19" t="s">
        <v>23</v>
      </c>
      <c r="M18" s="20" t="s">
        <v>24</v>
      </c>
      <c r="N18" s="23" t="s">
        <v>24</v>
      </c>
    </row>
    <row r="19" spans="1:15" s="15" customFormat="1" ht="17.25" customHeight="1" x14ac:dyDescent="0.2">
      <c r="A19" s="21" t="s">
        <v>609</v>
      </c>
      <c r="B19" s="345">
        <v>2</v>
      </c>
      <c r="C19" s="48">
        <f>IF(B19&lt;&gt;"",B19/($B19+$D19+$F19+$H19+$J19),"")</f>
        <v>1.5151515151515152E-2</v>
      </c>
      <c r="D19" s="344">
        <v>17</v>
      </c>
      <c r="E19" s="48">
        <f>IF(D19&lt;&gt;"",D19/($B19+$D19+$F19+$H19+$J19),"")</f>
        <v>0.12878787878787878</v>
      </c>
      <c r="F19" s="344">
        <v>26</v>
      </c>
      <c r="G19" s="48">
        <f>IF(F19&lt;&gt;"",F19/($B19+$D19+$F19+$H19+$J19),"")</f>
        <v>0.19696969696969696</v>
      </c>
      <c r="H19" s="344">
        <v>74</v>
      </c>
      <c r="I19" s="48">
        <f>IF(H19&lt;&gt;"",H19/($B19+$D19+$F19+$H19+$J19),"")</f>
        <v>0.56060606060606055</v>
      </c>
      <c r="J19" s="344">
        <v>13</v>
      </c>
      <c r="K19" s="48">
        <f>IF(J19&lt;&gt;"",J19/($B19+$D19+$F19+$H19+$J19),"")</f>
        <v>9.8484848484848481E-2</v>
      </c>
      <c r="L19" s="344">
        <v>2</v>
      </c>
      <c r="M19" s="48">
        <f>IF(L19&lt;&gt;"",L19/($B19+$D19+$F19+$H19+$J19+$L19),"")</f>
        <v>1.4925373134328358E-2</v>
      </c>
      <c r="N19" s="48">
        <f>IF(OR(C19&lt;&gt;"",E19&lt;&gt;"",G19&lt;&gt;""),IF(C19&lt;&gt;"",C19,0)+IF(E19&lt;&gt;"",E19,0)+IF(G19&lt;&gt;"",G19,0),"")</f>
        <v>0.34090909090909088</v>
      </c>
      <c r="O19" s="15">
        <v>4</v>
      </c>
    </row>
    <row r="20" spans="1:15" s="15" customFormat="1" ht="17.25" customHeight="1" x14ac:dyDescent="0.2">
      <c r="A20" s="21" t="s">
        <v>199</v>
      </c>
      <c r="B20" s="345">
        <v>1</v>
      </c>
      <c r="C20" s="48">
        <f>IF(B20&lt;&gt;"",B20/($B20+$D20+$F20+$H20+$J20),"")</f>
        <v>7.3529411764705881E-3</v>
      </c>
      <c r="D20" s="344">
        <v>14</v>
      </c>
      <c r="E20" s="48">
        <f>IF(D20&lt;&gt;"",D20/($B20+$D20+$F20+$H20+$J20),"")</f>
        <v>0.10294117647058823</v>
      </c>
      <c r="F20" s="344">
        <v>34</v>
      </c>
      <c r="G20" s="48">
        <f>IF(F20&lt;&gt;"",F20/($B20+$D20+$F20+$H20+$J20),"")</f>
        <v>0.25</v>
      </c>
      <c r="H20" s="344">
        <v>73</v>
      </c>
      <c r="I20" s="48">
        <f>IF(H20&lt;&gt;"",H20/($B20+$D20+$F20+$H20+$J20),"")</f>
        <v>0.53676470588235292</v>
      </c>
      <c r="J20" s="344">
        <v>14</v>
      </c>
      <c r="K20" s="48">
        <f>IF(J20&lt;&gt;"",J20/($B20+$D20+$F20+$H20+$J20),"")</f>
        <v>0.10294117647058823</v>
      </c>
      <c r="L20" s="344">
        <v>1</v>
      </c>
      <c r="M20" s="48">
        <f>IF(L20&lt;&gt;"",L20/($B20+$D20+$F20+$H20+$J20+$L20),"")</f>
        <v>7.2992700729927005E-3</v>
      </c>
      <c r="N20" s="48">
        <f>IF(OR(C20&lt;&gt;"",E20&lt;&gt;"",G20&lt;&gt;""),IF(C20&lt;&gt;"",C20,0)+IF(E20&lt;&gt;"",E20,0)+IF(G20&lt;&gt;"",G20,0),"")</f>
        <v>0.36029411764705882</v>
      </c>
      <c r="O20" s="15">
        <v>5</v>
      </c>
    </row>
    <row r="21" spans="1:15" s="15" customFormat="1" ht="17.25" customHeight="1" x14ac:dyDescent="0.2">
      <c r="A21" s="21" t="s">
        <v>376</v>
      </c>
      <c r="B21" s="345">
        <v>4</v>
      </c>
      <c r="C21" s="48">
        <f>IF(B21&lt;&gt;"",B21/($B21+$D21+$F21+$H21+$J21),"")</f>
        <v>2.9411764705882353E-2</v>
      </c>
      <c r="D21" s="344">
        <v>11</v>
      </c>
      <c r="E21" s="48">
        <f>IF(D21&lt;&gt;"",D21/($B21+$D21+$F21+$H21+$J21),"")</f>
        <v>8.0882352941176475E-2</v>
      </c>
      <c r="F21" s="344">
        <v>31</v>
      </c>
      <c r="G21" s="48">
        <f>IF(F21&lt;&gt;"",F21/($B21+$D21+$F21+$H21+$J21),"")</f>
        <v>0.22794117647058823</v>
      </c>
      <c r="H21" s="344">
        <v>73</v>
      </c>
      <c r="I21" s="48">
        <f>IF(H21&lt;&gt;"",H21/($B21+$D21+$F21+$H21+$J21),"")</f>
        <v>0.53676470588235292</v>
      </c>
      <c r="J21" s="344">
        <v>17</v>
      </c>
      <c r="K21" s="48">
        <f>IF(J21&lt;&gt;"",J21/($B21+$D21+$F21+$H21+$J21),"")</f>
        <v>0.125</v>
      </c>
      <c r="L21" s="344">
        <v>0</v>
      </c>
      <c r="M21" s="48">
        <f>IF(L21&lt;&gt;"",L21/($B21+$D21+$F21+$H21+$J21+$L21),"")</f>
        <v>0</v>
      </c>
      <c r="N21" s="48">
        <f>IF(OR(C21&lt;&gt;"",E21&lt;&gt;"",G21&lt;&gt;""),IF(C21&lt;&gt;"",C21,0)+IF(E21&lt;&gt;"",E21,0)+IF(G21&lt;&gt;"",G21,0),"")</f>
        <v>0.33823529411764708</v>
      </c>
      <c r="O21" s="15">
        <v>6</v>
      </c>
    </row>
    <row r="22" spans="1:15" s="15" customFormat="1" ht="17.25" customHeight="1" x14ac:dyDescent="0.2">
      <c r="A22" s="21" t="s">
        <v>595</v>
      </c>
      <c r="B22" s="292">
        <v>5</v>
      </c>
      <c r="C22" s="48">
        <f>IF(B22&lt;&gt;"",B22/($B22+$D22+$F22+$H22+$J22),"")</f>
        <v>4.065040650406504E-2</v>
      </c>
      <c r="D22" s="292">
        <v>30</v>
      </c>
      <c r="E22" s="48">
        <f>IF(D22&lt;&gt;"",D22/($B22+$D22+$F22+$H22+$J22),"")</f>
        <v>0.24390243902439024</v>
      </c>
      <c r="F22" s="292">
        <v>55</v>
      </c>
      <c r="G22" s="48">
        <f>IF(F22&lt;&gt;"",F22/($B22+$D22+$F22+$H22+$J22),"")</f>
        <v>0.44715447154471544</v>
      </c>
      <c r="H22" s="292">
        <v>30</v>
      </c>
      <c r="I22" s="48">
        <f>IF(H22&lt;&gt;"",H22/($B22+$D22+$F22+$H22+$J22),"")</f>
        <v>0.24390243902439024</v>
      </c>
      <c r="J22" s="292">
        <v>3</v>
      </c>
      <c r="K22" s="48">
        <f>IF(J22&lt;&gt;"",J22/($B22+$D22+$F22+$H22+$J22),"")</f>
        <v>2.4390243902439025E-2</v>
      </c>
      <c r="L22" s="292">
        <v>1</v>
      </c>
      <c r="M22" s="48">
        <f>IF(L22&lt;&gt;"",L22/($B22+$D22+$F22+$H22+$J22+$L22),"")</f>
        <v>8.0645161290322578E-3</v>
      </c>
      <c r="N22" s="48">
        <f>IF(OR(C22&lt;&gt;"",E22&lt;&gt;"",G22&lt;&gt;""),C22+E22+G22,"")</f>
        <v>0.73170731707317072</v>
      </c>
    </row>
    <row r="23" spans="1:15" s="66" customFormat="1" ht="12.75" hidden="1" customHeight="1" x14ac:dyDescent="0.2">
      <c r="A23" s="395"/>
    </row>
    <row r="24" spans="1:15" s="14" customFormat="1" ht="13.5" customHeight="1" x14ac:dyDescent="0.2">
      <c r="A24" s="6" t="s">
        <v>65</v>
      </c>
    </row>
    <row r="25" spans="1:15" ht="73.5" customHeight="1" x14ac:dyDescent="0.2">
      <c r="A25" s="597"/>
      <c r="B25" s="598"/>
      <c r="C25" s="598"/>
      <c r="D25" s="598"/>
      <c r="E25" s="598"/>
      <c r="F25" s="598"/>
      <c r="G25" s="598"/>
      <c r="H25" s="599"/>
      <c r="I25" s="599"/>
      <c r="J25" s="599"/>
      <c r="K25" s="599"/>
      <c r="L25" s="599"/>
      <c r="M25" s="599"/>
      <c r="N25" s="599"/>
    </row>
    <row r="26" spans="1:15" ht="8.25" customHeight="1" x14ac:dyDescent="0.2">
      <c r="A26" s="236"/>
      <c r="B26" s="237"/>
      <c r="C26" s="237"/>
      <c r="D26" s="237"/>
      <c r="E26" s="237"/>
      <c r="F26" s="237"/>
      <c r="G26" s="237"/>
      <c r="H26" s="3"/>
      <c r="I26" s="3"/>
      <c r="J26" s="3"/>
      <c r="K26" s="3"/>
      <c r="L26" s="3"/>
      <c r="M26" s="3"/>
      <c r="N26" s="3"/>
    </row>
    <row r="27" spans="1:15" ht="23.25" customHeight="1" x14ac:dyDescent="0.2">
      <c r="A27" s="582" t="s">
        <v>382</v>
      </c>
      <c r="B27" s="583"/>
      <c r="C27" s="583"/>
      <c r="D27" s="583"/>
      <c r="E27" s="583"/>
      <c r="F27" s="583"/>
      <c r="G27" s="583"/>
      <c r="H27" s="583"/>
      <c r="I27" s="583"/>
      <c r="J27" s="583"/>
      <c r="K27" s="583"/>
      <c r="L27" s="583"/>
      <c r="M27" s="583"/>
      <c r="N27" s="584"/>
    </row>
    <row r="28" spans="1:15" ht="10.5" customHeight="1" x14ac:dyDescent="0.25">
      <c r="C28" s="1"/>
      <c r="D28" s="1"/>
      <c r="E28" s="1"/>
    </row>
    <row r="29" spans="1:15" s="13" customFormat="1" ht="21.75" customHeight="1" x14ac:dyDescent="0.2">
      <c r="A29" s="580" t="s">
        <v>622</v>
      </c>
      <c r="B29" s="581"/>
      <c r="C29" s="581"/>
      <c r="D29" s="581"/>
      <c r="E29" s="581"/>
      <c r="F29" s="581"/>
      <c r="G29" s="581"/>
      <c r="H29" s="581"/>
      <c r="I29" s="581"/>
      <c r="J29" s="581"/>
      <c r="K29" s="581"/>
      <c r="L29" s="581"/>
      <c r="M29" s="581"/>
      <c r="N29" s="581"/>
    </row>
    <row r="30" spans="1:15" s="15" customFormat="1" ht="15" customHeight="1" x14ac:dyDescent="0.2">
      <c r="A30" s="551" t="s">
        <v>161</v>
      </c>
      <c r="B30" s="585" t="s">
        <v>164</v>
      </c>
      <c r="C30" s="586"/>
      <c r="D30" s="585" t="s">
        <v>165</v>
      </c>
      <c r="E30" s="586"/>
      <c r="F30" s="585" t="s">
        <v>166</v>
      </c>
      <c r="G30" s="586"/>
      <c r="H30" s="585" t="s">
        <v>167</v>
      </c>
      <c r="I30" s="586"/>
      <c r="J30" s="585" t="s">
        <v>168</v>
      </c>
      <c r="K30" s="586"/>
      <c r="L30" s="587" t="s">
        <v>48</v>
      </c>
      <c r="M30" s="586"/>
      <c r="N30" s="228" t="s">
        <v>66</v>
      </c>
    </row>
    <row r="31" spans="1:15" s="15" customFormat="1" ht="12" customHeight="1" x14ac:dyDescent="0.2">
      <c r="A31" s="600"/>
      <c r="B31" s="19" t="s">
        <v>23</v>
      </c>
      <c r="C31" s="20" t="s">
        <v>24</v>
      </c>
      <c r="D31" s="19" t="s">
        <v>23</v>
      </c>
      <c r="E31" s="20" t="s">
        <v>24</v>
      </c>
      <c r="F31" s="19" t="s">
        <v>23</v>
      </c>
      <c r="G31" s="20" t="s">
        <v>24</v>
      </c>
      <c r="H31" s="19" t="s">
        <v>23</v>
      </c>
      <c r="I31" s="20" t="s">
        <v>24</v>
      </c>
      <c r="J31" s="19" t="s">
        <v>23</v>
      </c>
      <c r="K31" s="20" t="s">
        <v>24</v>
      </c>
      <c r="L31" s="19" t="s">
        <v>23</v>
      </c>
      <c r="M31" s="20" t="s">
        <v>24</v>
      </c>
      <c r="N31" s="23" t="s">
        <v>24</v>
      </c>
    </row>
    <row r="32" spans="1:15" s="15" customFormat="1" ht="17.25" customHeight="1" x14ac:dyDescent="0.2">
      <c r="A32" s="21" t="s">
        <v>609</v>
      </c>
      <c r="B32" s="345">
        <v>2</v>
      </c>
      <c r="C32" s="48">
        <f>IF(B32&lt;&gt;"",B32/($B32+$D32+$F32+$H32+$J32),"")</f>
        <v>1.680672268907563E-2</v>
      </c>
      <c r="D32" s="344">
        <v>17</v>
      </c>
      <c r="E32" s="48">
        <f>IF(D32&lt;&gt;"",D32/($B32+$D32+$F32+$H32+$J32),"")</f>
        <v>0.14285714285714285</v>
      </c>
      <c r="F32" s="344">
        <v>56</v>
      </c>
      <c r="G32" s="48">
        <f>IF(F32&lt;&gt;"",F32/($B32+$D32+$F32+$H32+$J32),"")</f>
        <v>0.47058823529411764</v>
      </c>
      <c r="H32" s="344">
        <v>44</v>
      </c>
      <c r="I32" s="48">
        <f>IF(H32&lt;&gt;"",H32/($B32+$D32+$F32+$H32+$J32),"")</f>
        <v>0.36974789915966388</v>
      </c>
      <c r="J32" s="344">
        <v>0</v>
      </c>
      <c r="K32" s="48">
        <f>IF(J32&lt;&gt;"",J32/($B32+$D32+$F32+$H32+$J32),"")</f>
        <v>0</v>
      </c>
      <c r="L32" s="344">
        <v>0</v>
      </c>
      <c r="M32" s="48">
        <f>IF(L32&lt;&gt;"",L32/($B32+$D32+$F32+$H32+$J32+$L32),"")</f>
        <v>0</v>
      </c>
      <c r="N32" s="48">
        <f>IF(OR(C32&lt;&gt;"",E32&lt;&gt;"",G32&lt;&gt;""),IF(C32&lt;&gt;"",C32,0)+IF(E32&lt;&gt;"",E32,0)+IF(G32&lt;&gt;"",G32,0),"")</f>
        <v>0.63025210084033612</v>
      </c>
      <c r="O32" s="15">
        <v>7</v>
      </c>
    </row>
    <row r="33" spans="1:15" s="15" customFormat="1" ht="17.25" customHeight="1" x14ac:dyDescent="0.2">
      <c r="A33" s="21" t="s">
        <v>199</v>
      </c>
      <c r="B33" s="345">
        <v>0</v>
      </c>
      <c r="C33" s="48">
        <f>IF(B33&lt;&gt;"",B33/($B33+$D33+$F33+$H33+$J33),"")</f>
        <v>0</v>
      </c>
      <c r="D33" s="344">
        <v>5</v>
      </c>
      <c r="E33" s="48">
        <f>IF(D33&lt;&gt;"",D33/($B33+$D33+$F33+$H33+$J33),"")</f>
        <v>4.1666666666666664E-2</v>
      </c>
      <c r="F33" s="344">
        <v>43</v>
      </c>
      <c r="G33" s="48">
        <f>IF(F33&lt;&gt;"",F33/($B33+$D33+$F33+$H33+$J33),"")</f>
        <v>0.35833333333333334</v>
      </c>
      <c r="H33" s="344">
        <v>67</v>
      </c>
      <c r="I33" s="48">
        <f>IF(H33&lt;&gt;"",H33/($B33+$D33+$F33+$H33+$J33),"")</f>
        <v>0.55833333333333335</v>
      </c>
      <c r="J33" s="344">
        <v>5</v>
      </c>
      <c r="K33" s="48">
        <f>IF(J33&lt;&gt;"",J33/($B33+$D33+$F33+$H33+$J33),"")</f>
        <v>4.1666666666666664E-2</v>
      </c>
      <c r="L33" s="344">
        <v>10</v>
      </c>
      <c r="M33" s="48">
        <f>IF(L33&lt;&gt;"",L33/($B33+$D33+$F33+$H33+$J33+$L33),"")</f>
        <v>7.6923076923076927E-2</v>
      </c>
      <c r="N33" s="48">
        <f>IF(OR(C33&lt;&gt;"",E33&lt;&gt;"",G33&lt;&gt;""),IF(C33&lt;&gt;"",C33,0)+IF(E33&lt;&gt;"",E33,0)+IF(G33&lt;&gt;"",G33,0),"")</f>
        <v>0.4</v>
      </c>
      <c r="O33" s="15">
        <v>8</v>
      </c>
    </row>
    <row r="34" spans="1:15" s="15" customFormat="1" ht="17.25" customHeight="1" x14ac:dyDescent="0.2">
      <c r="A34" s="21" t="s">
        <v>376</v>
      </c>
      <c r="B34" s="345">
        <v>1</v>
      </c>
      <c r="C34" s="48">
        <f>IF(B34&lt;&gt;"",B34/($B34+$D34+$F34+$H34+$J34),"")</f>
        <v>9.5238095238095247E-3</v>
      </c>
      <c r="D34" s="344">
        <v>26</v>
      </c>
      <c r="E34" s="48">
        <f>IF(D34&lt;&gt;"",D34/($B34+$D34+$F34+$H34+$J34),"")</f>
        <v>0.24761904761904763</v>
      </c>
      <c r="F34" s="344">
        <v>42</v>
      </c>
      <c r="G34" s="48">
        <f>IF(F34&lt;&gt;"",F34/($B34+$D34+$F34+$H34+$J34),"")</f>
        <v>0.4</v>
      </c>
      <c r="H34" s="344">
        <v>36</v>
      </c>
      <c r="I34" s="48">
        <f>IF(H34&lt;&gt;"",H34/($B34+$D34+$F34+$H34+$J34),"")</f>
        <v>0.34285714285714286</v>
      </c>
      <c r="J34" s="344">
        <v>0</v>
      </c>
      <c r="K34" s="48">
        <f>IF(J34&lt;&gt;"",J34/($B34+$D34+$F34+$H34+$J34),"")</f>
        <v>0</v>
      </c>
      <c r="L34" s="344">
        <v>6</v>
      </c>
      <c r="M34" s="48">
        <f>IF(L34&lt;&gt;"",L34/($B34+$D34+$F34+$H34+$J34+$L34),"")</f>
        <v>5.4054054054054057E-2</v>
      </c>
      <c r="N34" s="48">
        <f>IF(OR(C34&lt;&gt;"",E34&lt;&gt;"",G34&lt;&gt;""),IF(C34&lt;&gt;"",C34,0)+IF(E34&lt;&gt;"",E34,0)+IF(G34&lt;&gt;"",G34,0),"")</f>
        <v>0.65714285714285725</v>
      </c>
      <c r="O34" s="15">
        <v>9</v>
      </c>
    </row>
    <row r="35" spans="1:15" s="15" customFormat="1" ht="17.25" customHeight="1" x14ac:dyDescent="0.2">
      <c r="A35" s="21" t="s">
        <v>595</v>
      </c>
      <c r="B35" s="292">
        <v>3</v>
      </c>
      <c r="C35" s="48">
        <f>IF(B35&lt;&gt;"",B35/($B35+$D35+$F35+$H35+$J35),"")</f>
        <v>2.6086956521739129E-2</v>
      </c>
      <c r="D35" s="292">
        <v>23</v>
      </c>
      <c r="E35" s="48">
        <f>IF(D35&lt;&gt;"",D35/($B35+$D35+$F35+$H35+$J35),"")</f>
        <v>0.2</v>
      </c>
      <c r="F35" s="292">
        <v>68</v>
      </c>
      <c r="G35" s="48">
        <f>IF(F35&lt;&gt;"",F35/($B35+$D35+$F35+$H35+$J35),"")</f>
        <v>0.59130434782608698</v>
      </c>
      <c r="H35" s="292">
        <v>21</v>
      </c>
      <c r="I35" s="48">
        <f>IF(H35&lt;&gt;"",H35/($B35+$D35+$F35+$H35+$J35),"")</f>
        <v>0.18260869565217391</v>
      </c>
      <c r="J35" s="292">
        <v>0</v>
      </c>
      <c r="K35" s="48">
        <f>IF(J35&lt;&gt;"",J35/($B35+$D35+$F35+$H35+$J35),"")</f>
        <v>0</v>
      </c>
      <c r="L35" s="292">
        <v>3</v>
      </c>
      <c r="M35" s="48">
        <f>IF(L35&lt;&gt;"",L35/($B35+$D35+$F35+$H35+$J35+$L35),"")</f>
        <v>2.5423728813559324E-2</v>
      </c>
      <c r="N35" s="48">
        <f>IF(OR(C35&lt;&gt;"",E35&lt;&gt;"",G35&lt;&gt;""),C35+E35+G35,"")</f>
        <v>0.81739130434782614</v>
      </c>
    </row>
    <row r="36" spans="1:15" ht="10.5" customHeight="1" x14ac:dyDescent="0.25">
      <c r="C36" s="1"/>
      <c r="D36" s="1"/>
      <c r="E36" s="1"/>
    </row>
    <row r="37" spans="1:15" s="13" customFormat="1" ht="21.75" customHeight="1" x14ac:dyDescent="0.2">
      <c r="A37" s="580" t="s">
        <v>623</v>
      </c>
      <c r="B37" s="581"/>
      <c r="C37" s="581"/>
      <c r="D37" s="581"/>
      <c r="E37" s="581"/>
      <c r="F37" s="581"/>
      <c r="G37" s="581"/>
      <c r="H37" s="581"/>
      <c r="I37" s="581"/>
      <c r="J37" s="581"/>
      <c r="K37" s="581"/>
      <c r="L37" s="581"/>
      <c r="M37" s="581"/>
      <c r="N37" s="581"/>
    </row>
    <row r="38" spans="1:15" s="15" customFormat="1" ht="15" customHeight="1" x14ac:dyDescent="0.2">
      <c r="A38" s="551" t="s">
        <v>161</v>
      </c>
      <c r="B38" s="585" t="s">
        <v>164</v>
      </c>
      <c r="C38" s="586"/>
      <c r="D38" s="585" t="s">
        <v>165</v>
      </c>
      <c r="E38" s="586"/>
      <c r="F38" s="585" t="s">
        <v>166</v>
      </c>
      <c r="G38" s="586"/>
      <c r="H38" s="585" t="s">
        <v>167</v>
      </c>
      <c r="I38" s="586"/>
      <c r="J38" s="585" t="s">
        <v>168</v>
      </c>
      <c r="K38" s="586"/>
      <c r="L38" s="587" t="s">
        <v>48</v>
      </c>
      <c r="M38" s="586"/>
      <c r="N38" s="228" t="s">
        <v>66</v>
      </c>
    </row>
    <row r="39" spans="1:15" s="15" customFormat="1" ht="12" customHeight="1" x14ac:dyDescent="0.2">
      <c r="A39" s="600"/>
      <c r="B39" s="19" t="s">
        <v>23</v>
      </c>
      <c r="C39" s="20" t="s">
        <v>24</v>
      </c>
      <c r="D39" s="19" t="s">
        <v>23</v>
      </c>
      <c r="E39" s="20" t="s">
        <v>24</v>
      </c>
      <c r="F39" s="19" t="s">
        <v>23</v>
      </c>
      <c r="G39" s="20" t="s">
        <v>24</v>
      </c>
      <c r="H39" s="19" t="s">
        <v>23</v>
      </c>
      <c r="I39" s="20" t="s">
        <v>24</v>
      </c>
      <c r="J39" s="19" t="s">
        <v>23</v>
      </c>
      <c r="K39" s="20" t="s">
        <v>24</v>
      </c>
      <c r="L39" s="19" t="s">
        <v>23</v>
      </c>
      <c r="M39" s="20" t="s">
        <v>24</v>
      </c>
      <c r="N39" s="23" t="s">
        <v>24</v>
      </c>
    </row>
    <row r="40" spans="1:15" s="15" customFormat="1" ht="17.25" customHeight="1" x14ac:dyDescent="0.2">
      <c r="A40" s="21" t="s">
        <v>609</v>
      </c>
      <c r="B40" s="345">
        <v>1</v>
      </c>
      <c r="C40" s="48">
        <f>IF(B40&lt;&gt;"",B40/($B40+$D40+$F40+$H40+$J40),"")</f>
        <v>8.4745762711864406E-3</v>
      </c>
      <c r="D40" s="344">
        <v>7</v>
      </c>
      <c r="E40" s="48">
        <f>IF(D40&lt;&gt;"",D40/($B40+$D40+$F40+$H40+$J40),"")</f>
        <v>5.9322033898305086E-2</v>
      </c>
      <c r="F40" s="344">
        <v>22</v>
      </c>
      <c r="G40" s="48">
        <f>IF(F40&lt;&gt;"",F40/($B40+$D40+$F40+$H40+$J40),"")</f>
        <v>0.1864406779661017</v>
      </c>
      <c r="H40" s="344">
        <v>65</v>
      </c>
      <c r="I40" s="48">
        <f>IF(H40&lt;&gt;"",H40/($B40+$D40+$F40+$H40+$J40),"")</f>
        <v>0.55084745762711862</v>
      </c>
      <c r="J40" s="344">
        <v>23</v>
      </c>
      <c r="K40" s="48">
        <f>IF(J40&lt;&gt;"",J40/($B40+$D40+$F40+$H40+$J40),"")</f>
        <v>0.19491525423728814</v>
      </c>
      <c r="L40" s="344">
        <v>1</v>
      </c>
      <c r="M40" s="48">
        <f>IF(L40&lt;&gt;"",L40/($B40+$D40+$F40+$H40+$J40+$L40),"")</f>
        <v>8.4033613445378148E-3</v>
      </c>
      <c r="N40" s="48">
        <f>IF(OR(C40&lt;&gt;"",E40&lt;&gt;"",G40&lt;&gt;""),IF(C40&lt;&gt;"",C40,0)+IF(E40&lt;&gt;"",E40,0)+IF(G40&lt;&gt;"",G40,0),"")</f>
        <v>0.25423728813559321</v>
      </c>
      <c r="O40" s="15">
        <v>10</v>
      </c>
    </row>
    <row r="41" spans="1:15" s="15" customFormat="1" ht="17.25" customHeight="1" x14ac:dyDescent="0.2">
      <c r="A41" s="21" t="s">
        <v>199</v>
      </c>
      <c r="B41" s="345">
        <v>1</v>
      </c>
      <c r="C41" s="48">
        <f>IF(B41&lt;&gt;"",B41/($B41+$D41+$F41+$H41+$J41),"")</f>
        <v>8.1967213114754103E-3</v>
      </c>
      <c r="D41" s="344">
        <v>5</v>
      </c>
      <c r="E41" s="48">
        <f>IF(D41&lt;&gt;"",D41/($B41+$D41+$F41+$H41+$J41),"")</f>
        <v>4.0983606557377046E-2</v>
      </c>
      <c r="F41" s="344">
        <v>28</v>
      </c>
      <c r="G41" s="48">
        <f>IF(F41&lt;&gt;"",F41/($B41+$D41+$F41+$H41+$J41),"")</f>
        <v>0.22950819672131148</v>
      </c>
      <c r="H41" s="344">
        <v>49</v>
      </c>
      <c r="I41" s="48">
        <f>IF(H41&lt;&gt;"",H41/($B41+$D41+$F41+$H41+$J41),"")</f>
        <v>0.40163934426229508</v>
      </c>
      <c r="J41" s="344">
        <v>39</v>
      </c>
      <c r="K41" s="48">
        <f>IF(J41&lt;&gt;"",J41/($B41+$D41+$F41+$H41+$J41),"")</f>
        <v>0.31967213114754101</v>
      </c>
      <c r="L41" s="344">
        <v>8</v>
      </c>
      <c r="M41" s="48">
        <f>IF(L41&lt;&gt;"",L41/($B41+$D41+$F41+$H41+$J41+$L41),"")</f>
        <v>6.1538461538461542E-2</v>
      </c>
      <c r="N41" s="48">
        <f>IF(OR(C41&lt;&gt;"",E41&lt;&gt;"",G41&lt;&gt;""),IF(C41&lt;&gt;"",C41,0)+IF(E41&lt;&gt;"",E41,0)+IF(G41&lt;&gt;"",G41,0),"")</f>
        <v>0.27868852459016391</v>
      </c>
      <c r="O41" s="15">
        <v>11</v>
      </c>
    </row>
    <row r="42" spans="1:15" s="15" customFormat="1" ht="17.25" customHeight="1" x14ac:dyDescent="0.2">
      <c r="A42" s="21" t="s">
        <v>376</v>
      </c>
      <c r="B42" s="345">
        <v>0</v>
      </c>
      <c r="C42" s="48">
        <f>IF(B42&lt;&gt;"",B42/($B42+$D42+$F42+$H42+$J42),"")</f>
        <v>0</v>
      </c>
      <c r="D42" s="344">
        <v>11</v>
      </c>
      <c r="E42" s="48">
        <f>IF(D42&lt;&gt;"",D42/($B42+$D42+$F42+$H42+$J42),"")</f>
        <v>0.10377358490566038</v>
      </c>
      <c r="F42" s="344">
        <v>23</v>
      </c>
      <c r="G42" s="48">
        <f>IF(F42&lt;&gt;"",F42/($B42+$D42+$F42+$H42+$J42),"")</f>
        <v>0.21698113207547171</v>
      </c>
      <c r="H42" s="344">
        <v>45</v>
      </c>
      <c r="I42" s="48">
        <f>IF(H42&lt;&gt;"",H42/($B42+$D42+$F42+$H42+$J42),"")</f>
        <v>0.42452830188679247</v>
      </c>
      <c r="J42" s="344">
        <v>27</v>
      </c>
      <c r="K42" s="48">
        <f>IF(J42&lt;&gt;"",J42/($B42+$D42+$F42+$H42+$J42),"")</f>
        <v>0.25471698113207547</v>
      </c>
      <c r="L42" s="344">
        <v>5</v>
      </c>
      <c r="M42" s="48">
        <f>IF(L42&lt;&gt;"",L42/($B42+$D42+$F42+$H42+$J42+$L42),"")</f>
        <v>4.5045045045045043E-2</v>
      </c>
      <c r="N42" s="48">
        <f>IF(OR(C42&lt;&gt;"",E42&lt;&gt;"",G42&lt;&gt;""),IF(C42&lt;&gt;"",C42,0)+IF(E42&lt;&gt;"",E42,0)+IF(G42&lt;&gt;"",G42,0),"")</f>
        <v>0.32075471698113212</v>
      </c>
      <c r="O42" s="15">
        <v>12</v>
      </c>
    </row>
    <row r="43" spans="1:15" s="15" customFormat="1" ht="17.25" customHeight="1" x14ac:dyDescent="0.2">
      <c r="A43" s="21" t="s">
        <v>595</v>
      </c>
      <c r="B43" s="292">
        <v>6</v>
      </c>
      <c r="C43" s="48">
        <f>IF(B43&lt;&gt;"",B43/($B43+$D43+$F43+$H43+$J43),"")</f>
        <v>5.2173913043478258E-2</v>
      </c>
      <c r="D43" s="292">
        <v>22</v>
      </c>
      <c r="E43" s="48">
        <f>IF(D43&lt;&gt;"",D43/($B43+$D43+$F43+$H43+$J43),"")</f>
        <v>0.19130434782608696</v>
      </c>
      <c r="F43" s="292">
        <v>47</v>
      </c>
      <c r="G43" s="48">
        <f>IF(F43&lt;&gt;"",F43/($B43+$D43+$F43+$H43+$J43),"")</f>
        <v>0.40869565217391307</v>
      </c>
      <c r="H43" s="292">
        <v>31</v>
      </c>
      <c r="I43" s="48">
        <f>IF(H43&lt;&gt;"",H43/($B43+$D43+$F43+$H43+$J43),"")</f>
        <v>0.26956521739130435</v>
      </c>
      <c r="J43" s="292">
        <v>9</v>
      </c>
      <c r="K43" s="48">
        <f>IF(J43&lt;&gt;"",J43/($B43+$D43+$F43+$H43+$J43),"")</f>
        <v>7.8260869565217397E-2</v>
      </c>
      <c r="L43" s="292">
        <v>3</v>
      </c>
      <c r="M43" s="48">
        <f>IF(L43&lt;&gt;"",L43/($B43+$D43+$F43+$H43+$J43+$L43),"")</f>
        <v>2.5423728813559324E-2</v>
      </c>
      <c r="N43" s="48">
        <f>IF(OR(C43&lt;&gt;"",E43&lt;&gt;"",G43&lt;&gt;""),C43+E43+G43,"")</f>
        <v>0.65217391304347827</v>
      </c>
    </row>
    <row r="44" spans="1:15" ht="12.75" hidden="1" customHeight="1" x14ac:dyDescent="0.2">
      <c r="A44" s="356"/>
    </row>
    <row r="45" spans="1:15" s="14" customFormat="1" ht="18" customHeight="1" x14ac:dyDescent="0.2">
      <c r="A45" s="6" t="s">
        <v>65</v>
      </c>
    </row>
    <row r="46" spans="1:15" ht="73.5" customHeight="1" x14ac:dyDescent="0.2">
      <c r="A46" s="597"/>
      <c r="B46" s="598"/>
      <c r="C46" s="598"/>
      <c r="D46" s="598"/>
      <c r="E46" s="598"/>
      <c r="F46" s="598"/>
      <c r="G46" s="598"/>
      <c r="H46" s="599"/>
      <c r="I46" s="599"/>
      <c r="J46" s="599"/>
      <c r="K46" s="599"/>
      <c r="L46" s="599"/>
      <c r="M46" s="599"/>
      <c r="N46" s="599"/>
    </row>
    <row r="47" spans="1:15" ht="10.5" customHeight="1" x14ac:dyDescent="0.2">
      <c r="A47" s="236"/>
      <c r="B47" s="237"/>
      <c r="C47" s="237"/>
      <c r="D47" s="237"/>
      <c r="E47" s="237"/>
      <c r="F47" s="237"/>
      <c r="G47" s="237"/>
      <c r="H47" s="3"/>
      <c r="I47" s="3"/>
      <c r="J47" s="3"/>
      <c r="K47" s="3"/>
      <c r="L47" s="3"/>
      <c r="M47" s="3"/>
      <c r="N47" s="3"/>
    </row>
    <row r="48" spans="1:15" ht="23.25" customHeight="1" x14ac:dyDescent="0.2">
      <c r="A48" s="582" t="s">
        <v>716</v>
      </c>
      <c r="B48" s="583"/>
      <c r="C48" s="583"/>
      <c r="D48" s="583"/>
      <c r="E48" s="583"/>
      <c r="F48" s="583"/>
      <c r="G48" s="583"/>
      <c r="H48" s="583"/>
      <c r="I48" s="583"/>
      <c r="J48" s="583"/>
      <c r="K48" s="583"/>
      <c r="L48" s="583"/>
      <c r="M48" s="583"/>
      <c r="N48" s="584"/>
    </row>
    <row r="49" spans="1:15" ht="10.5" customHeight="1" x14ac:dyDescent="0.25">
      <c r="C49" s="1"/>
      <c r="D49" s="1"/>
      <c r="E49" s="1"/>
    </row>
    <row r="50" spans="1:15" s="13" customFormat="1" ht="21.75" customHeight="1" x14ac:dyDescent="0.2">
      <c r="A50" s="580" t="s">
        <v>624</v>
      </c>
      <c r="B50" s="581"/>
      <c r="C50" s="581"/>
      <c r="D50" s="581"/>
      <c r="E50" s="581"/>
      <c r="F50" s="581"/>
      <c r="G50" s="581"/>
      <c r="H50" s="581"/>
      <c r="I50" s="581"/>
      <c r="J50" s="581"/>
      <c r="K50" s="581"/>
      <c r="L50" s="581"/>
      <c r="M50" s="581"/>
      <c r="N50" s="581"/>
    </row>
    <row r="51" spans="1:15" s="15" customFormat="1" ht="15" customHeight="1" x14ac:dyDescent="0.2">
      <c r="A51" s="551" t="s">
        <v>161</v>
      </c>
      <c r="B51" s="585" t="s">
        <v>164</v>
      </c>
      <c r="C51" s="586"/>
      <c r="D51" s="585" t="s">
        <v>165</v>
      </c>
      <c r="E51" s="586"/>
      <c r="F51" s="585" t="s">
        <v>166</v>
      </c>
      <c r="G51" s="586"/>
      <c r="H51" s="585" t="s">
        <v>167</v>
      </c>
      <c r="I51" s="586"/>
      <c r="J51" s="585" t="s">
        <v>168</v>
      </c>
      <c r="K51" s="586"/>
      <c r="L51" s="587" t="s">
        <v>48</v>
      </c>
      <c r="M51" s="586"/>
      <c r="N51" s="228" t="s">
        <v>66</v>
      </c>
    </row>
    <row r="52" spans="1:15" s="15" customFormat="1" ht="12" customHeight="1" x14ac:dyDescent="0.2">
      <c r="A52" s="600"/>
      <c r="B52" s="19" t="s">
        <v>23</v>
      </c>
      <c r="C52" s="20" t="s">
        <v>24</v>
      </c>
      <c r="D52" s="19" t="s">
        <v>23</v>
      </c>
      <c r="E52" s="20" t="s">
        <v>24</v>
      </c>
      <c r="F52" s="19" t="s">
        <v>23</v>
      </c>
      <c r="G52" s="20" t="s">
        <v>24</v>
      </c>
      <c r="H52" s="19" t="s">
        <v>23</v>
      </c>
      <c r="I52" s="20" t="s">
        <v>24</v>
      </c>
      <c r="J52" s="19" t="s">
        <v>23</v>
      </c>
      <c r="K52" s="20" t="s">
        <v>24</v>
      </c>
      <c r="L52" s="19" t="s">
        <v>23</v>
      </c>
      <c r="M52" s="20" t="s">
        <v>24</v>
      </c>
      <c r="N52" s="23" t="s">
        <v>24</v>
      </c>
    </row>
    <row r="53" spans="1:15" s="15" customFormat="1" ht="17.25" customHeight="1" x14ac:dyDescent="0.2">
      <c r="A53" s="21" t="s">
        <v>609</v>
      </c>
      <c r="B53" s="345">
        <v>0</v>
      </c>
      <c r="C53" s="48">
        <f>IF(B53&lt;&gt;"",B53/($B53+$D53+$F53+$H53+$J53),"")</f>
        <v>0</v>
      </c>
      <c r="D53" s="344">
        <v>7</v>
      </c>
      <c r="E53" s="48">
        <f>IF(D53&lt;&gt;"",D53/($B53+$D53+$F53+$H53+$J53),"")</f>
        <v>8.9743589743589744E-2</v>
      </c>
      <c r="F53" s="344">
        <v>34</v>
      </c>
      <c r="G53" s="48">
        <f>IF(F53&lt;&gt;"",F53/($B53+$D53+$F53+$H53+$J53),"")</f>
        <v>0.4358974358974359</v>
      </c>
      <c r="H53" s="344">
        <v>36</v>
      </c>
      <c r="I53" s="48">
        <f>IF(H53&lt;&gt;"",H53/($B53+$D53+$F53+$H53+$J53),"")</f>
        <v>0.46153846153846156</v>
      </c>
      <c r="J53" s="344">
        <v>1</v>
      </c>
      <c r="K53" s="48">
        <f>IF(J53&lt;&gt;"",J53/($B53+$D53+$F53+$H53+$J53),"")</f>
        <v>1.282051282051282E-2</v>
      </c>
      <c r="L53" s="344">
        <v>0</v>
      </c>
      <c r="M53" s="48">
        <f>IF(L53&lt;&gt;"",L53/($B53+$D53+$F53+$H53+$J53+$L53),"")</f>
        <v>0</v>
      </c>
      <c r="N53" s="48">
        <f>IF(OR(C53&lt;&gt;"",E53&lt;&gt;"",G53&lt;&gt;""),C53+E53+G53,"")</f>
        <v>0.52564102564102566</v>
      </c>
      <c r="O53" s="15">
        <v>13</v>
      </c>
    </row>
    <row r="54" spans="1:15" s="15" customFormat="1" ht="17.25" customHeight="1" x14ac:dyDescent="0.2">
      <c r="A54" s="21" t="s">
        <v>199</v>
      </c>
      <c r="B54" s="345">
        <v>0</v>
      </c>
      <c r="C54" s="48">
        <f>IF(B54&lt;&gt;"",B54/($B54+$D54+$F54+$H54+$J54),"")</f>
        <v>0</v>
      </c>
      <c r="D54" s="344">
        <v>7</v>
      </c>
      <c r="E54" s="48">
        <f>IF(D54&lt;&gt;"",D54/($B54+$D54+$F54+$H54+$J54),"")</f>
        <v>8.9743589743589744E-2</v>
      </c>
      <c r="F54" s="344">
        <v>19</v>
      </c>
      <c r="G54" s="48">
        <f>IF(F54&lt;&gt;"",F54/($B54+$D54+$F54+$H54+$J54),"")</f>
        <v>0.24358974358974358</v>
      </c>
      <c r="H54" s="344">
        <v>49</v>
      </c>
      <c r="I54" s="48">
        <f>IF(H54&lt;&gt;"",H54/($B54+$D54+$F54+$H54+$J54),"")</f>
        <v>0.62820512820512819</v>
      </c>
      <c r="J54" s="344">
        <v>3</v>
      </c>
      <c r="K54" s="48">
        <f>IF(J54&lt;&gt;"",J54/($B54+$D54+$F54+$H54+$J54),"")</f>
        <v>3.8461538461538464E-2</v>
      </c>
      <c r="L54" s="344">
        <v>9</v>
      </c>
      <c r="M54" s="48">
        <f>IF(L54&lt;&gt;"",L54/($B54+$D54+$F54+$H54+$J54+$L54),"")</f>
        <v>0.10344827586206896</v>
      </c>
      <c r="N54" s="48">
        <f>IF(OR(C54&lt;&gt;"",E54&lt;&gt;"",G54&lt;&gt;""),C54+E54+G54,"")</f>
        <v>0.33333333333333331</v>
      </c>
      <c r="O54" s="15">
        <v>14</v>
      </c>
    </row>
    <row r="55" spans="1:15" s="15" customFormat="1" ht="17.25" customHeight="1" x14ac:dyDescent="0.2">
      <c r="A55" s="21" t="s">
        <v>376</v>
      </c>
      <c r="B55" s="345">
        <v>3</v>
      </c>
      <c r="C55" s="48">
        <f>IF(B55&lt;&gt;"",B55/($B55+$D55+$F55+$H55+$J55),"")</f>
        <v>3.614457831325301E-2</v>
      </c>
      <c r="D55" s="344">
        <v>12</v>
      </c>
      <c r="E55" s="48">
        <f>IF(D55&lt;&gt;"",D55/($B55+$D55+$F55+$H55+$J55),"")</f>
        <v>0.14457831325301204</v>
      </c>
      <c r="F55" s="344">
        <v>32</v>
      </c>
      <c r="G55" s="48">
        <f>IF(F55&lt;&gt;"",F55/($B55+$D55+$F55+$H55+$J55),"")</f>
        <v>0.38554216867469882</v>
      </c>
      <c r="H55" s="344">
        <v>21</v>
      </c>
      <c r="I55" s="48">
        <f>IF(H55&lt;&gt;"",H55/($B55+$D55+$F55+$H55+$J55),"")</f>
        <v>0.25301204819277107</v>
      </c>
      <c r="J55" s="344">
        <v>15</v>
      </c>
      <c r="K55" s="48">
        <f>IF(J55&lt;&gt;"",J55/($B55+$D55+$F55+$H55+$J55),"")</f>
        <v>0.18072289156626506</v>
      </c>
      <c r="L55" s="344">
        <v>0</v>
      </c>
      <c r="M55" s="48">
        <f>IF(L55&lt;&gt;"",L55/($B55+$D55+$F55+$H55+$J55+$L55),"")</f>
        <v>0</v>
      </c>
      <c r="N55" s="48">
        <f>IF(OR(C55&lt;&gt;"",E55&lt;&gt;"",G55&lt;&gt;""),C55+E55+G55,"")</f>
        <v>0.5662650602409639</v>
      </c>
      <c r="O55" s="15">
        <v>15</v>
      </c>
    </row>
    <row r="56" spans="1:15" s="15" customFormat="1" ht="17.25" customHeight="1" x14ac:dyDescent="0.2">
      <c r="A56" s="21" t="s">
        <v>595</v>
      </c>
      <c r="B56" s="292">
        <v>1</v>
      </c>
      <c r="C56" s="48">
        <f>IF(B56&lt;&gt;"",B56/($B56+$D56+$F56+$H56+$J56),"")</f>
        <v>1.0869565217391304E-2</v>
      </c>
      <c r="D56" s="292">
        <v>16</v>
      </c>
      <c r="E56" s="48">
        <f>IF(D56&lt;&gt;"",D56/($B56+$D56+$F56+$H56+$J56),"")</f>
        <v>0.17391304347826086</v>
      </c>
      <c r="F56" s="292">
        <v>74</v>
      </c>
      <c r="G56" s="48">
        <f>IF(F56&lt;&gt;"",F56/($B56+$D56+$F56+$H56+$J56),"")</f>
        <v>0.80434782608695654</v>
      </c>
      <c r="H56" s="292">
        <v>1</v>
      </c>
      <c r="I56" s="48">
        <f>IF(H56&lt;&gt;"",H56/($B56+$D56+$F56+$H56+$J56),"")</f>
        <v>1.0869565217391304E-2</v>
      </c>
      <c r="J56" s="292">
        <v>0</v>
      </c>
      <c r="K56" s="48">
        <f>IF(J56&lt;&gt;"",J56/($B56+$D56+$F56+$H56+$J56),"")</f>
        <v>0</v>
      </c>
      <c r="L56" s="292">
        <v>0</v>
      </c>
      <c r="M56" s="48">
        <f>IF(L56&lt;&gt;"",L56/($B56+$D56+$F56+$H56+$J56+$L56),"")</f>
        <v>0</v>
      </c>
      <c r="N56" s="48">
        <f>IF(OR(C56&lt;&gt;"",E56&lt;&gt;"",G56&lt;&gt;""),C56+E56+G56,"")</f>
        <v>0.98913043478260865</v>
      </c>
    </row>
    <row r="57" spans="1:15" ht="10.5" customHeight="1" x14ac:dyDescent="0.25">
      <c r="C57" s="1"/>
      <c r="D57" s="1"/>
      <c r="E57" s="1"/>
    </row>
    <row r="58" spans="1:15" s="13" customFormat="1" ht="21.75" customHeight="1" x14ac:dyDescent="0.2">
      <c r="A58" s="580" t="s">
        <v>625</v>
      </c>
      <c r="B58" s="581"/>
      <c r="C58" s="581"/>
      <c r="D58" s="581"/>
      <c r="E58" s="581"/>
      <c r="F58" s="581"/>
      <c r="G58" s="581"/>
      <c r="H58" s="581"/>
      <c r="I58" s="581"/>
      <c r="J58" s="581"/>
      <c r="K58" s="581"/>
      <c r="L58" s="581"/>
      <c r="M58" s="581"/>
      <c r="N58" s="581"/>
    </row>
    <row r="59" spans="1:15" s="15" customFormat="1" ht="15" customHeight="1" x14ac:dyDescent="0.2">
      <c r="A59" s="551" t="s">
        <v>161</v>
      </c>
      <c r="B59" s="585" t="s">
        <v>164</v>
      </c>
      <c r="C59" s="586"/>
      <c r="D59" s="585" t="s">
        <v>165</v>
      </c>
      <c r="E59" s="586"/>
      <c r="F59" s="585" t="s">
        <v>166</v>
      </c>
      <c r="G59" s="586"/>
      <c r="H59" s="585" t="s">
        <v>167</v>
      </c>
      <c r="I59" s="586"/>
      <c r="J59" s="585" t="s">
        <v>168</v>
      </c>
      <c r="K59" s="586"/>
      <c r="L59" s="587" t="s">
        <v>48</v>
      </c>
      <c r="M59" s="586"/>
      <c r="N59" s="228" t="s">
        <v>66</v>
      </c>
    </row>
    <row r="60" spans="1:15" s="15" customFormat="1" ht="12" customHeight="1" x14ac:dyDescent="0.2">
      <c r="A60" s="600"/>
      <c r="B60" s="19" t="s">
        <v>23</v>
      </c>
      <c r="C60" s="20" t="s">
        <v>24</v>
      </c>
      <c r="D60" s="19" t="s">
        <v>23</v>
      </c>
      <c r="E60" s="20" t="s">
        <v>24</v>
      </c>
      <c r="F60" s="19" t="s">
        <v>23</v>
      </c>
      <c r="G60" s="20" t="s">
        <v>24</v>
      </c>
      <c r="H60" s="19" t="s">
        <v>23</v>
      </c>
      <c r="I60" s="20" t="s">
        <v>24</v>
      </c>
      <c r="J60" s="19" t="s">
        <v>23</v>
      </c>
      <c r="K60" s="20" t="s">
        <v>24</v>
      </c>
      <c r="L60" s="19" t="s">
        <v>23</v>
      </c>
      <c r="M60" s="20" t="s">
        <v>24</v>
      </c>
      <c r="N60" s="23" t="s">
        <v>24</v>
      </c>
    </row>
    <row r="61" spans="1:15" s="15" customFormat="1" ht="17.25" customHeight="1" x14ac:dyDescent="0.2">
      <c r="A61" s="21" t="s">
        <v>609</v>
      </c>
      <c r="B61" s="345">
        <v>7</v>
      </c>
      <c r="C61" s="48">
        <f>IF(B61&lt;&gt;"",B61/($B61+$D61+$F61+$H61+$J61),"")</f>
        <v>8.9743589743589744E-2</v>
      </c>
      <c r="D61" s="344">
        <v>6</v>
      </c>
      <c r="E61" s="48">
        <f>IF(D61&lt;&gt;"",D61/($B61+$D61+$F61+$H61+$J61),"")</f>
        <v>7.6923076923076927E-2</v>
      </c>
      <c r="F61" s="344">
        <v>21</v>
      </c>
      <c r="G61" s="48">
        <f>IF(F61&lt;&gt;"",F61/($B61+$D61+$F61+$H61+$J61),"")</f>
        <v>0.26923076923076922</v>
      </c>
      <c r="H61" s="344">
        <v>38</v>
      </c>
      <c r="I61" s="48">
        <f>IF(H61&lt;&gt;"",H61/($B61+$D61+$F61+$H61+$J61),"")</f>
        <v>0.48717948717948717</v>
      </c>
      <c r="J61" s="344">
        <v>6</v>
      </c>
      <c r="K61" s="48">
        <f>IF(J61&lt;&gt;"",J61/($B61+$D61+$F61+$H61+$J61),"")</f>
        <v>7.6923076923076927E-2</v>
      </c>
      <c r="L61" s="344">
        <v>0</v>
      </c>
      <c r="M61" s="48">
        <f>IF(L61&lt;&gt;"",L61/($B61+$D61+$F61+$H61+$J61+$L61),"")</f>
        <v>0</v>
      </c>
      <c r="N61" s="48">
        <f>IF(OR(C61&lt;&gt;"",E61&lt;&gt;"",G61&lt;&gt;""),C61+E61+G61,"")</f>
        <v>0.4358974358974359</v>
      </c>
      <c r="O61" s="15">
        <v>16</v>
      </c>
    </row>
    <row r="62" spans="1:15" s="15" customFormat="1" ht="17.25" customHeight="1" x14ac:dyDescent="0.2">
      <c r="A62" s="21" t="s">
        <v>199</v>
      </c>
      <c r="B62" s="345">
        <v>0</v>
      </c>
      <c r="C62" s="48">
        <f>IF(B62&lt;&gt;"",B62/($B62+$D62+$F62+$H62+$J62),"")</f>
        <v>0</v>
      </c>
      <c r="D62" s="344">
        <v>8</v>
      </c>
      <c r="E62" s="48">
        <f>IF(D62&lt;&gt;"",D62/($B62+$D62+$F62+$H62+$J62),"")</f>
        <v>0.10256410256410256</v>
      </c>
      <c r="F62" s="344">
        <v>12</v>
      </c>
      <c r="G62" s="48">
        <f>IF(F62&lt;&gt;"",F62/($B62+$D62+$F62+$H62+$J62),"")</f>
        <v>0.15384615384615385</v>
      </c>
      <c r="H62" s="344">
        <v>39</v>
      </c>
      <c r="I62" s="48">
        <f>IF(H62&lt;&gt;"",H62/($B62+$D62+$F62+$H62+$J62),"")</f>
        <v>0.5</v>
      </c>
      <c r="J62" s="344">
        <v>19</v>
      </c>
      <c r="K62" s="48">
        <f>IF(J62&lt;&gt;"",J62/($B62+$D62+$F62+$H62+$J62),"")</f>
        <v>0.24358974358974358</v>
      </c>
      <c r="L62" s="344">
        <v>9</v>
      </c>
      <c r="M62" s="48">
        <f>IF(L62&lt;&gt;"",L62/($B62+$D62+$F62+$H62+$J62+$L62),"")</f>
        <v>0.10344827586206896</v>
      </c>
      <c r="N62" s="48">
        <f>IF(OR(C62&lt;&gt;"",E62&lt;&gt;"",G62&lt;&gt;""),C62+E62+G62,"")</f>
        <v>0.25641025641025639</v>
      </c>
      <c r="O62" s="15">
        <v>17</v>
      </c>
    </row>
    <row r="63" spans="1:15" s="15" customFormat="1" ht="17.25" customHeight="1" x14ac:dyDescent="0.2">
      <c r="A63" s="21" t="s">
        <v>376</v>
      </c>
      <c r="B63" s="345">
        <v>0</v>
      </c>
      <c r="C63" s="48">
        <f>IF(B63&lt;&gt;"",B63/($B63+$D63+$F63+$H63+$J63),"")</f>
        <v>0</v>
      </c>
      <c r="D63" s="344">
        <v>8</v>
      </c>
      <c r="E63" s="48">
        <f>IF(D63&lt;&gt;"",D63/($B63+$D63+$F63+$H63+$J63),"")</f>
        <v>0.1111111111111111</v>
      </c>
      <c r="F63" s="344">
        <v>20</v>
      </c>
      <c r="G63" s="48">
        <f>IF(F63&lt;&gt;"",F63/($B63+$D63+$F63+$H63+$J63),"")</f>
        <v>0.27777777777777779</v>
      </c>
      <c r="H63" s="344">
        <v>39</v>
      </c>
      <c r="I63" s="48">
        <f>IF(H63&lt;&gt;"",H63/($B63+$D63+$F63+$H63+$J63),"")</f>
        <v>0.54166666666666663</v>
      </c>
      <c r="J63" s="344">
        <v>5</v>
      </c>
      <c r="K63" s="48">
        <f>IF(J63&lt;&gt;"",J63/($B63+$D63+$F63+$H63+$J63),"")</f>
        <v>6.9444444444444448E-2</v>
      </c>
      <c r="L63" s="344">
        <v>0</v>
      </c>
      <c r="M63" s="48">
        <f>IF(L63&lt;&gt;"",L63/($B63+$D63+$F63+$H63+$J63+$L63),"")</f>
        <v>0</v>
      </c>
      <c r="N63" s="48">
        <f>IF(OR(C63&lt;&gt;"",E63&lt;&gt;"",G63&lt;&gt;""),IF(C63&lt;&gt;"",C63,0)+IF(E63&lt;&gt;"",E63,0)+IF(G63&lt;&gt;"",G63,0),"")</f>
        <v>0.3888888888888889</v>
      </c>
      <c r="O63" s="15">
        <v>18</v>
      </c>
    </row>
    <row r="64" spans="1:15" s="15" customFormat="1" ht="17.25" customHeight="1" x14ac:dyDescent="0.2">
      <c r="A64" s="21" t="s">
        <v>595</v>
      </c>
      <c r="B64" s="292">
        <v>2</v>
      </c>
      <c r="C64" s="48">
        <f>IF(B64&lt;&gt;"",B64/($B64+$D64+$F64+$H64+$J64),"")</f>
        <v>2.1739130434782608E-2</v>
      </c>
      <c r="D64" s="292">
        <v>14</v>
      </c>
      <c r="E64" s="48">
        <f>IF(D64&lt;&gt;"",D64/($B64+$D64+$F64+$H64+$J64),"")</f>
        <v>0.15217391304347827</v>
      </c>
      <c r="F64" s="292">
        <v>40</v>
      </c>
      <c r="G64" s="48">
        <f>IF(F64&lt;&gt;"",F64/($B64+$D64+$F64+$H64+$J64),"")</f>
        <v>0.43478260869565216</v>
      </c>
      <c r="H64" s="292">
        <v>36</v>
      </c>
      <c r="I64" s="48">
        <f>IF(H64&lt;&gt;"",H64/($B64+$D64+$F64+$H64+$J64),"")</f>
        <v>0.39130434782608697</v>
      </c>
      <c r="J64" s="292">
        <v>0</v>
      </c>
      <c r="K64" s="48">
        <f>IF(J64&lt;&gt;"",J64/($B64+$D64+$F64+$H64+$J64),"")</f>
        <v>0</v>
      </c>
      <c r="L64" s="292">
        <v>0</v>
      </c>
      <c r="M64" s="48">
        <f>IF(L64&lt;&gt;"",L64/($B64+$D64+$F64+$H64+$J64+$L64),"")</f>
        <v>0</v>
      </c>
      <c r="N64" s="48">
        <f>IF(OR(C64&lt;&gt;"",E64&lt;&gt;"",G64&lt;&gt;""),C64+E64+G64,"")</f>
        <v>0.60869565217391308</v>
      </c>
    </row>
    <row r="65" spans="1:17" hidden="1" x14ac:dyDescent="0.2">
      <c r="A65" s="356"/>
    </row>
    <row r="66" spans="1:17" s="14" customFormat="1" ht="18" customHeight="1" x14ac:dyDescent="0.2">
      <c r="A66" s="6" t="s">
        <v>65</v>
      </c>
    </row>
    <row r="67" spans="1:17" ht="73.5" customHeight="1" x14ac:dyDescent="0.2">
      <c r="A67" s="597"/>
      <c r="B67" s="598"/>
      <c r="C67" s="598"/>
      <c r="D67" s="598"/>
      <c r="E67" s="598"/>
      <c r="F67" s="598"/>
      <c r="G67" s="598"/>
      <c r="H67" s="599"/>
      <c r="I67" s="599"/>
      <c r="J67" s="599"/>
      <c r="K67" s="599"/>
      <c r="L67" s="599"/>
      <c r="M67" s="599"/>
      <c r="N67" s="599"/>
    </row>
    <row r="68" spans="1:17" ht="10.5" customHeight="1" x14ac:dyDescent="0.2">
      <c r="A68" s="236"/>
      <c r="B68" s="237"/>
      <c r="C68" s="237"/>
      <c r="D68" s="237"/>
      <c r="E68" s="237"/>
      <c r="F68" s="237"/>
      <c r="G68" s="237"/>
      <c r="H68" s="3"/>
      <c r="I68" s="3"/>
      <c r="J68" s="3"/>
      <c r="K68" s="3"/>
      <c r="L68" s="3"/>
      <c r="M68" s="3"/>
      <c r="N68" s="3"/>
    </row>
    <row r="69" spans="1:17" ht="23.25" customHeight="1" x14ac:dyDescent="0.2">
      <c r="A69" s="582" t="s">
        <v>169</v>
      </c>
      <c r="B69" s="583"/>
      <c r="C69" s="583"/>
      <c r="D69" s="583"/>
      <c r="E69" s="583"/>
      <c r="F69" s="583"/>
      <c r="G69" s="583"/>
      <c r="H69" s="583"/>
      <c r="I69" s="583"/>
      <c r="J69" s="583"/>
      <c r="K69" s="583"/>
      <c r="L69" s="583"/>
      <c r="M69" s="583"/>
      <c r="N69" s="584"/>
    </row>
    <row r="70" spans="1:17" ht="10.5" customHeight="1" x14ac:dyDescent="0.25">
      <c r="C70" s="1"/>
      <c r="D70" s="1"/>
      <c r="E70" s="1"/>
    </row>
    <row r="71" spans="1:17" s="215" customFormat="1" ht="46.5" customHeight="1" x14ac:dyDescent="0.2">
      <c r="C71" s="595" t="s">
        <v>78</v>
      </c>
      <c r="D71" s="595"/>
      <c r="E71" s="595"/>
      <c r="F71" s="601" t="s">
        <v>626</v>
      </c>
      <c r="G71" s="602"/>
      <c r="H71" s="602"/>
      <c r="I71" s="603"/>
      <c r="J71" s="601" t="s">
        <v>627</v>
      </c>
      <c r="K71" s="602"/>
      <c r="L71" s="602"/>
      <c r="M71" s="603"/>
    </row>
    <row r="72" spans="1:17" s="282" customFormat="1" ht="23.25" customHeight="1" x14ac:dyDescent="0.2">
      <c r="C72" s="588" t="s">
        <v>161</v>
      </c>
      <c r="D72" s="589"/>
      <c r="E72" s="590"/>
      <c r="F72" s="588" t="s">
        <v>384</v>
      </c>
      <c r="G72" s="594"/>
      <c r="H72" s="588" t="s">
        <v>385</v>
      </c>
      <c r="I72" s="594"/>
      <c r="J72" s="588" t="s">
        <v>384</v>
      </c>
      <c r="K72" s="594"/>
      <c r="L72" s="588" t="s">
        <v>385</v>
      </c>
      <c r="M72" s="594"/>
    </row>
    <row r="73" spans="1:17" s="282" customFormat="1" ht="13.5" customHeight="1" x14ac:dyDescent="0.2">
      <c r="C73" s="591"/>
      <c r="D73" s="592"/>
      <c r="E73" s="593"/>
      <c r="F73" s="348" t="s">
        <v>23</v>
      </c>
      <c r="G73" s="283" t="s">
        <v>24</v>
      </c>
      <c r="H73" s="348" t="s">
        <v>23</v>
      </c>
      <c r="I73" s="283" t="s">
        <v>24</v>
      </c>
      <c r="J73" s="348" t="s">
        <v>23</v>
      </c>
      <c r="K73" s="283" t="s">
        <v>24</v>
      </c>
      <c r="L73" s="348" t="s">
        <v>23</v>
      </c>
      <c r="M73" s="283" t="s">
        <v>24</v>
      </c>
    </row>
    <row r="74" spans="1:17" s="282" customFormat="1" ht="15.75" customHeight="1" x14ac:dyDescent="0.2">
      <c r="C74" s="595" t="s">
        <v>608</v>
      </c>
      <c r="D74" s="595"/>
      <c r="E74" s="596"/>
      <c r="F74" s="349" t="s">
        <v>271</v>
      </c>
      <c r="G74" s="346" t="s">
        <v>271</v>
      </c>
      <c r="H74" s="349" t="s">
        <v>271</v>
      </c>
      <c r="I74" s="346" t="s">
        <v>271</v>
      </c>
      <c r="J74" s="349" t="s">
        <v>271</v>
      </c>
      <c r="K74" s="346" t="s">
        <v>271</v>
      </c>
      <c r="L74" s="349" t="s">
        <v>271</v>
      </c>
      <c r="M74" s="347" t="s">
        <v>271</v>
      </c>
      <c r="N74" s="284" t="str">
        <f>IF(AND(G74&lt;&gt;"",I74&lt;&gt;""),IF(G74+I74&gt;100,"ERRO! Português - % de positivas + % de negativas &lt;&gt; 100%; ",""),"")&amp;IF(AND(K74&lt;&gt;"",M74&lt;&gt;""),IF(K74+M74&gt;100,"ERRO! Matemática A - % de positivas + % de negativas &lt;&gt; 100%",""),"")</f>
        <v/>
      </c>
      <c r="O74" s="282">
        <v>1</v>
      </c>
      <c r="P74" s="282">
        <v>4</v>
      </c>
    </row>
    <row r="75" spans="1:17" s="282" customFormat="1" ht="15.75" customHeight="1" x14ac:dyDescent="0.2">
      <c r="C75" s="595" t="s">
        <v>198</v>
      </c>
      <c r="D75" s="595"/>
      <c r="E75" s="596"/>
      <c r="F75" s="349" t="s">
        <v>271</v>
      </c>
      <c r="G75" s="346" t="s">
        <v>271</v>
      </c>
      <c r="H75" s="349" t="s">
        <v>271</v>
      </c>
      <c r="I75" s="346" t="s">
        <v>271</v>
      </c>
      <c r="J75" s="349" t="s">
        <v>271</v>
      </c>
      <c r="K75" s="346" t="s">
        <v>271</v>
      </c>
      <c r="L75" s="349" t="s">
        <v>271</v>
      </c>
      <c r="M75" s="347" t="s">
        <v>271</v>
      </c>
      <c r="N75" s="284" t="str">
        <f>IF(AND(G75&lt;&gt;"",I75&lt;&gt;""),IF(G75+I75&gt;100,"ERRO! Português - % de positivas + % de negativas &lt;&gt; 100%; ",""),"")&amp;IF(AND(K75&lt;&gt;"",M75&lt;&gt;""),IF(K75+M75&gt;100,"ERRO! Matemática A - % de positivas + % de negativas &lt;&gt; 100%",""),"")</f>
        <v/>
      </c>
      <c r="O75" s="282">
        <v>2</v>
      </c>
      <c r="P75" s="282">
        <v>5</v>
      </c>
    </row>
    <row r="76" spans="1:17" s="282" customFormat="1" ht="15.75" customHeight="1" x14ac:dyDescent="0.2">
      <c r="C76" s="595" t="s">
        <v>370</v>
      </c>
      <c r="D76" s="595"/>
      <c r="E76" s="596"/>
      <c r="F76" s="397" t="s">
        <v>271</v>
      </c>
      <c r="G76" s="398" t="str">
        <f>IF(AND(COUNT(F76,H76)&gt;0,SUM(F76,H76)&gt;0,OR(H76&lt;&gt;"",F76&lt;&gt;"")),ROUND(F76*100/(F76+H76),1),"")</f>
        <v/>
      </c>
      <c r="H76" s="397" t="s">
        <v>271</v>
      </c>
      <c r="I76" s="398" t="str">
        <f>IF(AND(COUNT(F76,H76)&gt;0,SUM(F76,H76)&gt;0,OR(H76&lt;&gt;"",F76&lt;&gt;"")),ROUND(H76*100/(F76+H76),1),"")</f>
        <v/>
      </c>
      <c r="J76" s="397" t="s">
        <v>271</v>
      </c>
      <c r="K76" s="398" t="str">
        <f>IF(AND(COUNT(J76,L76)&gt;0,SUM(J76,L76)&gt;0,OR(L76&lt;&gt;"",J76&lt;&gt;"")),ROUND(J76*100/(J76+L76),1),"")</f>
        <v/>
      </c>
      <c r="L76" s="397" t="s">
        <v>271</v>
      </c>
      <c r="M76" s="398" t="str">
        <f>IF(AND(COUNT(J76,L76)&gt;0,SUM(J76,L76)&gt;0,OR(L76&lt;&gt;"",J76&lt;&gt;"")),ROUND(L76*100/(J76+L76),1),"")</f>
        <v/>
      </c>
      <c r="N76" s="284"/>
      <c r="O76" s="282">
        <v>3</v>
      </c>
      <c r="P76" s="282">
        <v>6</v>
      </c>
    </row>
    <row r="77" spans="1:17" s="282" customFormat="1" ht="15.75" customHeight="1" x14ac:dyDescent="0.2">
      <c r="C77" s="595" t="s">
        <v>594</v>
      </c>
      <c r="D77" s="595"/>
      <c r="E77" s="595"/>
      <c r="F77" s="396"/>
      <c r="G77" s="398" t="str">
        <f>IF(AND(COUNT(F77,H77)&gt;0,SUM(F77,H77)&gt;0,OR(H77&lt;&gt;"",F77&lt;&gt;"")),ROUND(F77*100/(F77+H77),1),"")</f>
        <v/>
      </c>
      <c r="H77" s="396"/>
      <c r="I77" s="398" t="str">
        <f>IF(AND(COUNT(F77,H77)&gt;0,SUM(F77,H77)&gt;0,OR(H77&lt;&gt;"",F77&lt;&gt;"")),ROUND(H77*100/(F77+H77),1),"")</f>
        <v/>
      </c>
      <c r="J77" s="396"/>
      <c r="K77" s="398" t="str">
        <f>IF(AND(COUNT(J77,L77)&gt;0,SUM(J77,L77)&gt;0,OR(L77&lt;&gt;"",J77&lt;&gt;"")),ROUND(J77*100/(J77+L77),1),"")</f>
        <v/>
      </c>
      <c r="L77" s="396"/>
      <c r="M77" s="398" t="str">
        <f>IF(AND(COUNT(J77,L77)&gt;0,SUM(J77,L77)&gt;0,OR(L77&lt;&gt;"",J77&lt;&gt;"")),ROUND(L77*100/(J77+L77),1),"")</f>
        <v/>
      </c>
      <c r="N77" s="284"/>
    </row>
    <row r="78" spans="1:17" s="285" customFormat="1" ht="10.5" customHeight="1" x14ac:dyDescent="0.25">
      <c r="D78" s="286"/>
      <c r="E78" s="286"/>
      <c r="F78" s="286"/>
      <c r="Q78" s="282"/>
    </row>
    <row r="79" spans="1:17" s="285" customFormat="1" ht="10.5" customHeight="1" x14ac:dyDescent="0.25">
      <c r="D79" s="286"/>
      <c r="E79" s="286"/>
      <c r="F79" s="286"/>
      <c r="Q79" s="282"/>
    </row>
    <row r="80" spans="1:17" s="215" customFormat="1" ht="46.5" customHeight="1" x14ac:dyDescent="0.2">
      <c r="C80" s="595" t="s">
        <v>78</v>
      </c>
      <c r="D80" s="595"/>
      <c r="E80" s="595"/>
      <c r="F80" s="601" t="s">
        <v>628</v>
      </c>
      <c r="G80" s="602"/>
      <c r="H80" s="602"/>
      <c r="I80" s="603"/>
      <c r="J80" s="601" t="s">
        <v>629</v>
      </c>
      <c r="K80" s="602"/>
      <c r="L80" s="602"/>
      <c r="M80" s="603"/>
      <c r="Q80" s="282"/>
    </row>
    <row r="81" spans="1:17" s="282" customFormat="1" ht="23.25" customHeight="1" x14ac:dyDescent="0.2">
      <c r="C81" s="588" t="s">
        <v>161</v>
      </c>
      <c r="D81" s="589"/>
      <c r="E81" s="590"/>
      <c r="F81" s="588" t="s">
        <v>384</v>
      </c>
      <c r="G81" s="594"/>
      <c r="H81" s="588" t="s">
        <v>385</v>
      </c>
      <c r="I81" s="594"/>
      <c r="J81" s="588" t="s">
        <v>384</v>
      </c>
      <c r="K81" s="594"/>
      <c r="L81" s="588" t="s">
        <v>385</v>
      </c>
      <c r="M81" s="594"/>
    </row>
    <row r="82" spans="1:17" s="282" customFormat="1" ht="13.5" customHeight="1" x14ac:dyDescent="0.2">
      <c r="C82" s="591"/>
      <c r="D82" s="592"/>
      <c r="E82" s="593"/>
      <c r="F82" s="348" t="s">
        <v>23</v>
      </c>
      <c r="G82" s="283" t="s">
        <v>24</v>
      </c>
      <c r="H82" s="348" t="s">
        <v>23</v>
      </c>
      <c r="I82" s="283" t="s">
        <v>24</v>
      </c>
      <c r="J82" s="348" t="s">
        <v>23</v>
      </c>
      <c r="K82" s="283" t="s">
        <v>24</v>
      </c>
      <c r="L82" s="348" t="s">
        <v>23</v>
      </c>
      <c r="M82" s="283" t="s">
        <v>24</v>
      </c>
    </row>
    <row r="83" spans="1:17" s="282" customFormat="1" ht="15.75" customHeight="1" x14ac:dyDescent="0.2">
      <c r="C83" s="595" t="s">
        <v>608</v>
      </c>
      <c r="D83" s="595"/>
      <c r="E83" s="596"/>
      <c r="F83" s="349" t="s">
        <v>271</v>
      </c>
      <c r="G83" s="346" t="s">
        <v>271</v>
      </c>
      <c r="H83" s="349" t="s">
        <v>271</v>
      </c>
      <c r="I83" s="346" t="s">
        <v>271</v>
      </c>
      <c r="J83" s="349" t="s">
        <v>271</v>
      </c>
      <c r="K83" s="346" t="s">
        <v>271</v>
      </c>
      <c r="L83" s="349" t="s">
        <v>271</v>
      </c>
      <c r="M83" s="347" t="s">
        <v>271</v>
      </c>
      <c r="N83" s="284" t="str">
        <f>IF(AND(G83&lt;&gt;"",I83&lt;&gt;""),IF(G83+I83&gt;100,"ERRO! História A - % de positivas + % de negativas &lt;&gt; 100%; ",""),"")&amp;IF(AND(K83&lt;&gt;"",M83&lt;&gt;""),IF(K83+M83&gt;100,"ERRO! Desenho A - % de positivas + % de negativas &lt;&gt; 100%",""),"")</f>
        <v/>
      </c>
      <c r="O83" s="282">
        <v>7</v>
      </c>
      <c r="P83" s="282">
        <v>10</v>
      </c>
    </row>
    <row r="84" spans="1:17" s="282" customFormat="1" ht="15.75" customHeight="1" x14ac:dyDescent="0.2">
      <c r="C84" s="595" t="s">
        <v>198</v>
      </c>
      <c r="D84" s="595"/>
      <c r="E84" s="596"/>
      <c r="F84" s="349" t="s">
        <v>271</v>
      </c>
      <c r="G84" s="346" t="s">
        <v>271</v>
      </c>
      <c r="H84" s="349" t="s">
        <v>271</v>
      </c>
      <c r="I84" s="346" t="s">
        <v>271</v>
      </c>
      <c r="J84" s="349" t="s">
        <v>271</v>
      </c>
      <c r="K84" s="346" t="s">
        <v>271</v>
      </c>
      <c r="L84" s="349" t="s">
        <v>271</v>
      </c>
      <c r="M84" s="347" t="s">
        <v>271</v>
      </c>
      <c r="N84" s="284" t="str">
        <f>IF(AND(G84&lt;&gt;"",I84&lt;&gt;""),IF(G84+I84&gt;100,"ERRO! História A - % de positivas + % de negativas &lt;&gt; 100%; ",""),"")&amp;IF(AND(K84&lt;&gt;"",M84&lt;&gt;""),IF(K84+M84&gt;100,"ERRO! Desenho A - % de positivas + % de negativas &lt;&gt; 100%",""),"")</f>
        <v/>
      </c>
      <c r="O84" s="282">
        <v>8</v>
      </c>
      <c r="P84" s="282">
        <v>11</v>
      </c>
    </row>
    <row r="85" spans="1:17" s="282" customFormat="1" ht="15.75" customHeight="1" x14ac:dyDescent="0.2">
      <c r="C85" s="595" t="s">
        <v>370</v>
      </c>
      <c r="D85" s="595"/>
      <c r="E85" s="596"/>
      <c r="F85" s="397" t="s">
        <v>271</v>
      </c>
      <c r="G85" s="398" t="str">
        <f>IF(AND(COUNT(F85,H85)&gt;0,SUM(F85,H85)&gt;0,OR(H85&lt;&gt;"",F85&lt;&gt;"")),ROUND(F85*100/(F85+H85),1),"")</f>
        <v/>
      </c>
      <c r="H85" s="397" t="s">
        <v>271</v>
      </c>
      <c r="I85" s="398" t="str">
        <f>IF(AND(COUNT(F85,H85)&gt;0,SUM(F85,H85)&gt;0,OR(H85&lt;&gt;"",F85&lt;&gt;"")),ROUND(H85*100/(F85+H85),1),"")</f>
        <v/>
      </c>
      <c r="J85" s="397" t="s">
        <v>271</v>
      </c>
      <c r="K85" s="398" t="str">
        <f>IF(AND(COUNT(J85,L85)&gt;0,SUM(J85,L85)&gt;0,OR(L85&lt;&gt;"",J85&lt;&gt;"")),ROUND(J85*100/(J85+L85),1),"")</f>
        <v/>
      </c>
      <c r="L85" s="397" t="s">
        <v>271</v>
      </c>
      <c r="M85" s="398" t="str">
        <f>IF(AND(COUNT(J85,L85)&gt;0,SUM(J85,L85)&gt;0,OR(L85&lt;&gt;"",J85&lt;&gt;"")),ROUND(L85*100/(J85+L85),1),"")</f>
        <v/>
      </c>
      <c r="N85" s="284"/>
      <c r="O85" s="282">
        <v>9</v>
      </c>
      <c r="P85" s="282">
        <v>12</v>
      </c>
    </row>
    <row r="86" spans="1:17" s="282" customFormat="1" ht="15.75" customHeight="1" x14ac:dyDescent="0.2">
      <c r="C86" s="595" t="s">
        <v>594</v>
      </c>
      <c r="D86" s="595"/>
      <c r="E86" s="596"/>
      <c r="F86" s="396"/>
      <c r="G86" s="398" t="str">
        <f>IF(AND(COUNT(F86,H86)&gt;0,SUM(F86,H86)&gt;0,OR(H86&lt;&gt;"",F86&lt;&gt;"")),ROUND(F86*100/(F86+H86),1),"")</f>
        <v/>
      </c>
      <c r="H86" s="396"/>
      <c r="I86" s="398" t="str">
        <f>IF(AND(COUNT(F86,H86)&gt;0,SUM(F86,H86)&gt;0,OR(H86&lt;&gt;"",F86&lt;&gt;"")),ROUND(H86*100/(F86+H86),1),"")</f>
        <v/>
      </c>
      <c r="J86" s="396"/>
      <c r="K86" s="398" t="str">
        <f>IF(AND(COUNT(J86,L86)&gt;0,SUM(J86,L86)&gt;0,OR(L86&lt;&gt;"",J86&lt;&gt;"")),ROUND(J86*100/(J86+L86),1),"")</f>
        <v/>
      </c>
      <c r="L86" s="396"/>
      <c r="M86" s="398" t="str">
        <f>IF(AND(COUNT(J86,L86)&gt;0,SUM(J86,L86)&gt;0,OR(L86&lt;&gt;"",J86&lt;&gt;"")),ROUND(L86*100/(J86+L86),1),"")</f>
        <v/>
      </c>
      <c r="N86" s="284"/>
    </row>
    <row r="87" spans="1:17" ht="12.75" customHeight="1" x14ac:dyDescent="0.25">
      <c r="A87" s="360"/>
      <c r="C87" s="1"/>
      <c r="D87" s="1"/>
      <c r="E87" s="1"/>
      <c r="Q87" s="282"/>
    </row>
    <row r="88" spans="1:17" s="14" customFormat="1" ht="18" customHeight="1" x14ac:dyDescent="0.2">
      <c r="A88" s="6" t="s">
        <v>65</v>
      </c>
    </row>
    <row r="89" spans="1:17" ht="73.5" customHeight="1" x14ac:dyDescent="0.2">
      <c r="A89" s="597"/>
      <c r="B89" s="598"/>
      <c r="C89" s="598"/>
      <c r="D89" s="598"/>
      <c r="E89" s="598"/>
      <c r="F89" s="598"/>
      <c r="G89" s="598"/>
      <c r="H89" s="599"/>
      <c r="I89" s="599"/>
      <c r="J89" s="599"/>
      <c r="K89" s="599"/>
      <c r="L89" s="599"/>
      <c r="M89" s="599"/>
      <c r="N89" s="599"/>
    </row>
  </sheetData>
  <sheetProtection password="DC9F" sheet="1"/>
  <mergeCells count="84">
    <mergeCell ref="L38:M38"/>
    <mergeCell ref="A8:N8"/>
    <mergeCell ref="D38:E38"/>
    <mergeCell ref="H30:I30"/>
    <mergeCell ref="C86:E86"/>
    <mergeCell ref="C77:E77"/>
    <mergeCell ref="A46:N46"/>
    <mergeCell ref="A25:N25"/>
    <mergeCell ref="J38:K38"/>
    <mergeCell ref="J30:K30"/>
    <mergeCell ref="H81:I81"/>
    <mergeCell ref="J81:K81"/>
    <mergeCell ref="A59:A60"/>
    <mergeCell ref="B59:C59"/>
    <mergeCell ref="C80:E80"/>
    <mergeCell ref="J72:K72"/>
    <mergeCell ref="A6:N6"/>
    <mergeCell ref="F38:G38"/>
    <mergeCell ref="A16:N16"/>
    <mergeCell ref="A29:N29"/>
    <mergeCell ref="A37:N37"/>
    <mergeCell ref="L30:M30"/>
    <mergeCell ref="B17:C17"/>
    <mergeCell ref="A30:A31"/>
    <mergeCell ref="B30:C30"/>
    <mergeCell ref="D30:E30"/>
    <mergeCell ref="A38:A39"/>
    <mergeCell ref="F30:G30"/>
    <mergeCell ref="A27:N27"/>
    <mergeCell ref="D17:E17"/>
    <mergeCell ref="H38:I38"/>
    <mergeCell ref="B38:C38"/>
    <mergeCell ref="L1:M1"/>
    <mergeCell ref="H17:I17"/>
    <mergeCell ref="B9:C9"/>
    <mergeCell ref="D9:E9"/>
    <mergeCell ref="F9:G9"/>
    <mergeCell ref="J17:K17"/>
    <mergeCell ref="L17:M17"/>
    <mergeCell ref="H9:I9"/>
    <mergeCell ref="J9:K9"/>
    <mergeCell ref="L9:M9"/>
    <mergeCell ref="A4:N4"/>
    <mergeCell ref="F17:G17"/>
    <mergeCell ref="A5:N5"/>
    <mergeCell ref="A9:A10"/>
    <mergeCell ref="A17:A18"/>
    <mergeCell ref="A7:N7"/>
    <mergeCell ref="A89:N89"/>
    <mergeCell ref="A67:N67"/>
    <mergeCell ref="J51:K51"/>
    <mergeCell ref="L51:M51"/>
    <mergeCell ref="A51:A52"/>
    <mergeCell ref="C85:E85"/>
    <mergeCell ref="F80:I80"/>
    <mergeCell ref="J80:M80"/>
    <mergeCell ref="C84:E84"/>
    <mergeCell ref="C83:E83"/>
    <mergeCell ref="F71:I71"/>
    <mergeCell ref="J71:M71"/>
    <mergeCell ref="L81:M81"/>
    <mergeCell ref="L72:M72"/>
    <mergeCell ref="C76:E76"/>
    <mergeCell ref="F72:G72"/>
    <mergeCell ref="C81:E82"/>
    <mergeCell ref="F81:G81"/>
    <mergeCell ref="F59:G59"/>
    <mergeCell ref="D51:E51"/>
    <mergeCell ref="H51:I51"/>
    <mergeCell ref="B51:C51"/>
    <mergeCell ref="A69:N69"/>
    <mergeCell ref="C71:E71"/>
    <mergeCell ref="H59:I59"/>
    <mergeCell ref="F51:G51"/>
    <mergeCell ref="H72:I72"/>
    <mergeCell ref="C75:E75"/>
    <mergeCell ref="C74:E74"/>
    <mergeCell ref="C72:E73"/>
    <mergeCell ref="A50:N50"/>
    <mergeCell ref="A48:N48"/>
    <mergeCell ref="D59:E59"/>
    <mergeCell ref="A58:N58"/>
    <mergeCell ref="J59:K59"/>
    <mergeCell ref="L59:M59"/>
  </mergeCells>
  <phoneticPr fontId="6" type="noConversion"/>
  <dataValidations count="3">
    <dataValidation type="whole" allowBlank="1" showInputMessage="1" showErrorMessage="1" sqref="B22 D22 F22 H22 J22 L22 B56 D56 F56 H56 J56 L56 B64 D64 F64 H64 J64 L64 B43 D43 F43 H43 J43 L43 B35 D35 F35 H35 J35 L35 B14 D14 F14 H14 J14 L14">
      <formula1>0</formula1>
      <formula2>10000</formula2>
    </dataValidation>
    <dataValidation allowBlank="1" showInputMessage="1" showErrorMessage="1" sqref="L11:L13 K61:K62 N53:N56 H61:H63 M32:M33 N43 M53:M54 G61:G62 J61:J63 I61:I62 N64 M83:M84 N35 N14 B11:B13 C11:C12 D11:D13 E11:E12 F11:F13 G11:G12 H11:H13 I11:I12 J11:J13 K11:K12 M11:N12 L19:L21 B19:B21 D19:D21 C19:C20 F19:F21 E19:E20 H19:H21 G19:G20 J19:J21 I19:I20 L76 K19:K20 B32:B34 D32:D34 C32:C33 F32:F34 E32:E33 H32:H34 G32:G33 J32:J34 I32:I33 N22 K32:K33 L40:L42 B40:B42 C40 D40:D42 E40 F40:F42 G40 H40:H42 I40 J40:J42 K40 L32:L34 L53:L55 B53:B55 C53:C54 D53:D55 E53:E54 F53:F55 G53:G54 H53:H55 I53:I54 J53:J55 K53:K54 L61:L63 B61:B63 D61:D63 C61:C62 M40:N40 E61:E62 F83:F85 G83:G84 H83:H85 I83:I84 J83:J85 K83:K84 L83:L85 F74:M75 F76 H76 J76 M19:N20 M61:N62 F61:F63"/>
    <dataValidation type="whole" allowBlank="1" showInputMessage="1" showErrorMessage="1" sqref="F86 H86 L86 J86 F77 H77 L77 J77">
      <formula1>0</formula1>
      <formula2>1000</formula2>
    </dataValidation>
  </dataValidations>
  <hyperlinks>
    <hyperlink ref="I2" location="Início!A1" display="Início"/>
    <hyperlink ref="M2" location="'4_Indisciplina'!A1" display="Seguinte"/>
    <hyperlink ref="K2" location="'2_Av I'!A1" display="Anterior"/>
  </hyperlinks>
  <printOptions horizontalCentered="1"/>
  <pageMargins left="0.15748031496062992" right="0.19685039370078741" top="0.86614173228346458" bottom="0.59055118110236227" header="0.27559055118110237" footer="0.31496062992125984"/>
  <pageSetup paperSize="9" orientation="portrait" r:id="rId1"/>
  <headerFooter alignWithMargins="0">
    <oddHeader>&amp;C&amp;"Calibri,Negrito"&amp;16Relatório TEIP 2014/2015</oddHeader>
    <oddFooter>&amp;RPág.&amp;P de &amp;N da secção 3</oddFooter>
  </headerFooter>
  <rowBreaks count="1" manualBreakCount="1">
    <brk id="47" max="16383"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1"/>
  <dimension ref="A1:V20"/>
  <sheetViews>
    <sheetView showGridLines="0" zoomScale="115" zoomScaleNormal="115" workbookViewId="0">
      <selection activeCell="J19" sqref="J19"/>
    </sheetView>
  </sheetViews>
  <sheetFormatPr defaultRowHeight="12.75" x14ac:dyDescent="0.2"/>
  <cols>
    <col min="1" max="1" width="12" customWidth="1"/>
    <col min="2" max="2" width="14.28515625" customWidth="1"/>
    <col min="3" max="3" width="9.85546875" customWidth="1"/>
    <col min="4" max="5" width="12.140625" customWidth="1"/>
    <col min="6" max="9" width="11.85546875" customWidth="1"/>
    <col min="10" max="10" width="12" customWidth="1"/>
    <col min="11" max="11" width="13" customWidth="1"/>
    <col min="12" max="12" width="13" style="406" hidden="1" customWidth="1"/>
    <col min="13" max="13" width="12.140625" hidden="1" customWidth="1"/>
    <col min="14" max="14" width="9.5703125" hidden="1" customWidth="1"/>
  </cols>
  <sheetData>
    <row r="1" spans="1:22" s="13" customFormat="1" ht="30" customHeight="1" x14ac:dyDescent="0.2">
      <c r="A1" s="42" t="str">
        <f>IF(VLOOKUP(Início!B5,Folha1!A2:C139,3)&gt;0,VLOOKUP(Início!B5,Folha1!A2:C139,3),"")</f>
        <v>Agrupamento de Escolas Miguel Torga</v>
      </c>
      <c r="B1" s="44"/>
      <c r="C1" s="44"/>
      <c r="D1" s="44"/>
      <c r="E1" s="44"/>
      <c r="F1" s="45"/>
      <c r="G1" s="44"/>
      <c r="H1" s="45"/>
      <c r="I1" s="44"/>
      <c r="J1" s="548">
        <f>IF(Início!G5&gt;0,Início!G5,"")</f>
        <v>1115498</v>
      </c>
      <c r="K1" s="604"/>
      <c r="L1" s="399">
        <f>J1</f>
        <v>1115498</v>
      </c>
    </row>
    <row r="2" spans="1:22" x14ac:dyDescent="0.2">
      <c r="I2" s="191" t="s">
        <v>18</v>
      </c>
      <c r="J2" s="192" t="s">
        <v>20</v>
      </c>
      <c r="K2" s="191" t="s">
        <v>19</v>
      </c>
      <c r="L2" s="400"/>
      <c r="M2" s="69"/>
      <c r="N2" s="68"/>
    </row>
    <row r="3" spans="1:22" ht="23.25" customHeight="1" x14ac:dyDescent="0.2">
      <c r="A3" s="582" t="s">
        <v>60</v>
      </c>
      <c r="B3" s="583"/>
      <c r="C3" s="583"/>
      <c r="D3" s="583"/>
      <c r="E3" s="583"/>
      <c r="F3" s="583"/>
      <c r="G3" s="583"/>
      <c r="H3" s="583"/>
      <c r="I3" s="584"/>
      <c r="J3" s="584"/>
      <c r="K3" s="584"/>
      <c r="L3" s="401"/>
      <c r="M3" s="161"/>
      <c r="O3" s="80"/>
      <c r="P3" s="80"/>
      <c r="Q3" s="80"/>
      <c r="R3" s="80"/>
      <c r="S3" s="80"/>
      <c r="T3" s="80"/>
      <c r="U3" s="80"/>
      <c r="V3" s="80"/>
    </row>
    <row r="4" spans="1:22" ht="12.75" customHeight="1" x14ac:dyDescent="0.2">
      <c r="A4" s="58"/>
      <c r="B4" s="58"/>
      <c r="C4" s="58"/>
      <c r="D4" s="58"/>
      <c r="E4" s="58"/>
      <c r="F4" s="58"/>
      <c r="G4" s="58"/>
      <c r="H4" s="58"/>
      <c r="I4" s="58"/>
      <c r="J4" s="58"/>
      <c r="K4" s="58"/>
      <c r="L4" s="402"/>
      <c r="M4" s="161"/>
    </row>
    <row r="5" spans="1:22" ht="23.25" customHeight="1" x14ac:dyDescent="0.2">
      <c r="A5" s="582" t="s">
        <v>152</v>
      </c>
      <c r="B5" s="583"/>
      <c r="C5" s="583"/>
      <c r="D5" s="583"/>
      <c r="E5" s="583"/>
      <c r="F5" s="583"/>
      <c r="G5" s="583"/>
      <c r="H5" s="583"/>
      <c r="I5" s="584"/>
      <c r="J5" s="584"/>
      <c r="K5" s="584"/>
      <c r="L5" s="401"/>
      <c r="M5" s="22"/>
    </row>
    <row r="6" spans="1:22" ht="24.75" customHeight="1" x14ac:dyDescent="0.2">
      <c r="A6" s="576" t="s">
        <v>714</v>
      </c>
      <c r="B6" s="624"/>
      <c r="C6" s="624"/>
      <c r="D6" s="624"/>
      <c r="E6" s="624"/>
      <c r="F6" s="624"/>
      <c r="G6" s="624"/>
      <c r="H6" s="624"/>
      <c r="I6" s="624"/>
      <c r="J6" s="624"/>
      <c r="K6" s="624"/>
      <c r="L6" s="408"/>
      <c r="M6" s="290"/>
      <c r="N6" s="290"/>
      <c r="O6" s="290"/>
    </row>
    <row r="7" spans="1:22" s="15" customFormat="1" ht="30.75" customHeight="1" x14ac:dyDescent="0.2">
      <c r="A7" s="585" t="s">
        <v>161</v>
      </c>
      <c r="B7" s="585" t="s">
        <v>587</v>
      </c>
      <c r="C7" s="620" t="s">
        <v>67</v>
      </c>
      <c r="D7" s="620" t="s">
        <v>79</v>
      </c>
      <c r="E7" s="622" t="s">
        <v>386</v>
      </c>
      <c r="F7" s="622" t="s">
        <v>387</v>
      </c>
      <c r="G7" s="612" t="s">
        <v>193</v>
      </c>
      <c r="H7" s="580"/>
      <c r="I7" s="622" t="s">
        <v>388</v>
      </c>
      <c r="J7" s="622" t="s">
        <v>389</v>
      </c>
      <c r="K7" s="622" t="s">
        <v>390</v>
      </c>
      <c r="L7" s="409"/>
    </row>
    <row r="8" spans="1:22" s="15" customFormat="1" ht="17.25" customHeight="1" x14ac:dyDescent="0.2">
      <c r="A8" s="618"/>
      <c r="B8" s="619"/>
      <c r="C8" s="621"/>
      <c r="D8" s="621"/>
      <c r="E8" s="621"/>
      <c r="F8" s="623"/>
      <c r="G8" s="313" t="s">
        <v>579</v>
      </c>
      <c r="H8" s="23" t="s">
        <v>56</v>
      </c>
      <c r="I8" s="621"/>
      <c r="J8" s="621"/>
      <c r="K8" s="621"/>
      <c r="L8" s="410"/>
    </row>
    <row r="9" spans="1:22" s="15" customFormat="1" ht="17.25" customHeight="1" x14ac:dyDescent="0.2">
      <c r="A9" s="21" t="s">
        <v>612</v>
      </c>
      <c r="B9" s="293">
        <v>1203</v>
      </c>
      <c r="C9" s="293">
        <v>4151</v>
      </c>
      <c r="D9" s="293">
        <v>379</v>
      </c>
      <c r="E9" s="239">
        <f>IF(AND(D9&lt;&gt;"",B9&gt;0),D9/B9,"")</f>
        <v>0.31504571903574397</v>
      </c>
      <c r="F9" s="240">
        <f>IF(AND(C9&lt;&gt;"",D9&gt;0),C9/D9,"")</f>
        <v>10.952506596306069</v>
      </c>
      <c r="G9" s="293">
        <v>2668</v>
      </c>
      <c r="H9" s="293">
        <v>68</v>
      </c>
      <c r="I9" s="238">
        <f>IF(OR(G9&lt;&gt;"",H9&lt;&gt;""),G9+H9,"")</f>
        <v>2736</v>
      </c>
      <c r="J9" s="241">
        <f>IF(AND(H9&lt;&gt;"",I9&gt;0),H9/I9,"")</f>
        <v>2.4853801169590642E-2</v>
      </c>
      <c r="K9" s="242">
        <f>IF(AND(I9&lt;&gt;"",B9&gt;0),I9/B9,"")</f>
        <v>2.2743142144638404</v>
      </c>
      <c r="L9" s="411">
        <v>1</v>
      </c>
      <c r="M9" s="243" t="str">
        <f>IF(AND(SUM(C9:D9,G9:H9)&gt;0,OR(B9="",B9=0)),"ERRO! Não inseriu o n.º de alunos inscritos; ","")&amp;IF(AND(C9&gt;0,D9=0,D9=""),"ERRO! Existem ocorrências sem alunos envolvidos; ","")&amp;IF(AND(D9&gt;0,C9=0,C9=""),"ERRO! Existem alunos envolvidos sem ocorrências registadas; ","")&amp;IF(OR(AND(SUM(G9:H9)&lt;&gt;0,C9=0,C9=""),AND(SUM(G9:H9)&lt;&gt;0,D9=0,D9="")),"ERRO! Aplicaram medidas disciplinares sem ocorrências / alunos envolvidos em ocorrências; ","")</f>
        <v/>
      </c>
    </row>
    <row r="10" spans="1:22" s="15" customFormat="1" ht="17.25" customHeight="1" x14ac:dyDescent="0.2">
      <c r="A10" s="21" t="s">
        <v>560</v>
      </c>
      <c r="B10" s="293">
        <v>1134</v>
      </c>
      <c r="C10" s="293">
        <v>1545</v>
      </c>
      <c r="D10" s="293">
        <v>300</v>
      </c>
      <c r="E10" s="239">
        <f>IF(AND(D10&lt;&gt;"",B10&gt;0),D10/B10,"")</f>
        <v>0.26455026455026454</v>
      </c>
      <c r="F10" s="240">
        <f>IF(AND(C10&lt;&gt;"",D10&gt;0),C10/D10,"")</f>
        <v>5.15</v>
      </c>
      <c r="G10" s="293">
        <v>1486</v>
      </c>
      <c r="H10" s="293">
        <v>92</v>
      </c>
      <c r="I10" s="238">
        <f>IF(OR(G10&lt;&gt;"",H10&lt;&gt;""),G10+H10,"")</f>
        <v>1578</v>
      </c>
      <c r="J10" s="241">
        <f>IF(AND(H10&lt;&gt;"",I10&gt;0),H10/I10,"")</f>
        <v>5.8301647655259824E-2</v>
      </c>
      <c r="K10" s="242">
        <f>IF(AND(I10&lt;&gt;"",B10&gt;0),I10/B10,"")</f>
        <v>1.3915343915343916</v>
      </c>
      <c r="L10" s="411">
        <v>2</v>
      </c>
      <c r="M10" s="243" t="str">
        <f>IF(AND(SUM(C10:D10,G10:H10)&gt;0,OR(B10="",B10=0)),"ERRO! Não inseriu o n.º de alunos inscritos; ","")&amp;IF(AND(C10&gt;0,D10=0,D10=""),"ERRO! Existem ocorrências sem alunos envolvidos; ","")&amp;IF(AND(D10&gt;0,C10=0,C10=""),"ERRO! Existem alunos envolvidos sem ocorrências registadas; ","")&amp;IF(OR(AND(SUM(G10:H10)&lt;&gt;0,C10=0,C10=""),AND(SUM(G10:H10)&lt;&gt;0,D10=0,D10="")),"ERRO! Aplicaram medidas disciplinares sem ocorrências / alunos envolvidos em ocorrências; ","")</f>
        <v/>
      </c>
    </row>
    <row r="11" spans="1:22" s="15" customFormat="1" ht="17.25" customHeight="1" x14ac:dyDescent="0.2">
      <c r="A11" s="21" t="s">
        <v>600</v>
      </c>
      <c r="B11" s="293">
        <v>1107</v>
      </c>
      <c r="C11" s="293">
        <v>1184</v>
      </c>
      <c r="D11" s="293">
        <v>411</v>
      </c>
      <c r="E11" s="239">
        <f>IF(AND(D11&lt;&gt;"",B11&gt;0),D11/B11,"")</f>
        <v>0.37127371273712739</v>
      </c>
      <c r="F11" s="240">
        <f>IF(AND(C11&lt;&gt;"",D11&gt;0),C11/D11,"")</f>
        <v>2.8807785888077859</v>
      </c>
      <c r="G11" s="293">
        <v>1139</v>
      </c>
      <c r="H11" s="293">
        <v>45</v>
      </c>
      <c r="I11" s="238">
        <f>IF(OR(G11&lt;&gt;"",H11&lt;&gt;""),G11+H11,"")</f>
        <v>1184</v>
      </c>
      <c r="J11" s="241">
        <f>IF(AND(H11&lt;&gt;"",I11&gt;0),H11/I11,"")</f>
        <v>3.8006756756756757E-2</v>
      </c>
      <c r="K11" s="242">
        <f>IF(AND(I11&lt;&gt;"",B11&gt;0),I11/B11,"")</f>
        <v>1.069557362240289</v>
      </c>
      <c r="L11" s="411">
        <v>3</v>
      </c>
      <c r="M11" s="243"/>
    </row>
    <row r="12" spans="1:22" s="15" customFormat="1" ht="17.25" customHeight="1" x14ac:dyDescent="0.2">
      <c r="A12" s="21" t="s">
        <v>595</v>
      </c>
      <c r="B12" s="434">
        <v>1055</v>
      </c>
      <c r="C12" s="435">
        <v>1676</v>
      </c>
      <c r="D12" s="434">
        <v>346</v>
      </c>
      <c r="E12" s="239">
        <f>IF(AND(D12&lt;&gt;"",B12&gt;0),D12/B12,"")</f>
        <v>0.32796208530805687</v>
      </c>
      <c r="F12" s="240">
        <f>IF(AND(C12&lt;&gt;"",D12&gt;0),C12/D12,"")</f>
        <v>4.8439306358381504</v>
      </c>
      <c r="G12" s="434">
        <v>960</v>
      </c>
      <c r="H12" s="434">
        <v>57</v>
      </c>
      <c r="I12" s="238">
        <f>IF(OR(G12&lt;&gt;"",H12&lt;&gt;""),G12+H12,"")</f>
        <v>1017</v>
      </c>
      <c r="J12" s="241">
        <f>IF(AND(H12&lt;&gt;"",I12&gt;0),H12/I12,"")</f>
        <v>5.6047197640117993E-2</v>
      </c>
      <c r="K12" s="242">
        <f>IF(AND(I12&lt;&gt;"",B12&gt;0),I12/B12,"")</f>
        <v>0.9639810426540284</v>
      </c>
      <c r="L12" s="411"/>
      <c r="M12" s="243" t="str">
        <f>IF(AND(SUM(C12:D12,G12:H12)&gt;0,OR(B12="",B12=0)),"ERRO! Não inseriu o n.º de alunos inscritos; ","")&amp;IF(AND(C12&gt;0,D12=0,D12=""),"ERRO! Existem ocorrências sem alunos envolvidos; ","")&amp;IF(AND(D12&gt;0,C12=0,C12=""),"ERRO! Existem alunos envolvidos sem ocorrências registadas; ","")&amp;IF(OR(AND(SUM(G12:H12)&lt;&gt;0,C12=0,C12=""),AND(SUM(G12:H12)&lt;&gt;0,D12=0,D12="")),"ERRO! Aplicaram medidas disciplinares sem ocorrências / alunos envolvidos em ocorrências; ","")</f>
        <v/>
      </c>
    </row>
    <row r="13" spans="1:22" s="174" customFormat="1" ht="60.75" customHeight="1" x14ac:dyDescent="0.2">
      <c r="A13" s="616" t="s">
        <v>723</v>
      </c>
      <c r="B13" s="616"/>
      <c r="C13" s="616"/>
      <c r="D13" s="616"/>
      <c r="E13" s="616"/>
      <c r="F13" s="616"/>
      <c r="G13" s="616"/>
      <c r="H13" s="616"/>
      <c r="I13" s="617"/>
      <c r="J13" s="617"/>
      <c r="K13" s="617"/>
      <c r="L13" s="412"/>
      <c r="M13" s="161"/>
    </row>
    <row r="14" spans="1:22" s="14" customFormat="1" ht="18" customHeight="1" x14ac:dyDescent="0.2">
      <c r="A14" s="6" t="s">
        <v>65</v>
      </c>
      <c r="L14" s="403"/>
    </row>
    <row r="15" spans="1:22" ht="32.25" customHeight="1" x14ac:dyDescent="0.2">
      <c r="A15" s="527"/>
      <c r="B15" s="610"/>
      <c r="C15" s="610"/>
      <c r="D15" s="610"/>
      <c r="E15" s="610"/>
      <c r="F15" s="610"/>
      <c r="G15" s="610"/>
      <c r="H15" s="610"/>
      <c r="I15" s="610"/>
      <c r="J15" s="610"/>
      <c r="K15" s="611"/>
      <c r="L15" s="404"/>
    </row>
    <row r="16" spans="1:22" ht="14.25" customHeight="1" x14ac:dyDescent="0.2">
      <c r="A16" s="73"/>
      <c r="B16" s="73"/>
      <c r="C16" s="73"/>
      <c r="D16" s="73"/>
      <c r="E16" s="73"/>
      <c r="F16" s="73"/>
      <c r="G16" s="73"/>
      <c r="H16" s="73"/>
      <c r="I16" s="73"/>
      <c r="J16" s="73"/>
      <c r="K16" s="73"/>
      <c r="L16" s="405"/>
      <c r="M16" s="4"/>
    </row>
    <row r="17" spans="1:15" ht="36" customHeight="1" x14ac:dyDescent="0.2">
      <c r="A17" s="582" t="s">
        <v>192</v>
      </c>
      <c r="B17" s="583"/>
      <c r="C17" s="583"/>
      <c r="D17" s="583"/>
      <c r="E17" s="583"/>
      <c r="F17" s="583"/>
      <c r="G17" s="583"/>
      <c r="H17" s="583"/>
      <c r="I17" s="584"/>
      <c r="J17" s="584"/>
      <c r="K17" s="584"/>
      <c r="L17" s="401"/>
      <c r="M17" s="4"/>
    </row>
    <row r="18" spans="1:15" ht="10.5" customHeight="1" x14ac:dyDescent="0.2">
      <c r="M18" s="4"/>
    </row>
    <row r="19" spans="1:15" s="4" customFormat="1" ht="19.5" customHeight="1" x14ac:dyDescent="0.2">
      <c r="F19" s="227" t="s">
        <v>609</v>
      </c>
      <c r="G19" s="75" t="s">
        <v>199</v>
      </c>
      <c r="H19" s="227" t="s">
        <v>376</v>
      </c>
      <c r="I19" s="320" t="s">
        <v>595</v>
      </c>
      <c r="L19" s="407"/>
    </row>
    <row r="20" spans="1:15" s="4" customFormat="1" ht="18" customHeight="1" x14ac:dyDescent="0.2">
      <c r="C20" s="613" t="s">
        <v>151</v>
      </c>
      <c r="D20" s="614"/>
      <c r="E20" s="615"/>
      <c r="F20" s="303" t="s">
        <v>701</v>
      </c>
      <c r="G20" s="303" t="s">
        <v>702</v>
      </c>
      <c r="H20" s="303" t="s">
        <v>702</v>
      </c>
      <c r="I20" s="436" t="s">
        <v>702</v>
      </c>
      <c r="L20" s="407"/>
      <c r="O20" s="76"/>
    </row>
  </sheetData>
  <sheetProtection password="DC9F" sheet="1"/>
  <mergeCells count="18">
    <mergeCell ref="J1:K1"/>
    <mergeCell ref="A7:A8"/>
    <mergeCell ref="B7:B8"/>
    <mergeCell ref="C7:C8"/>
    <mergeCell ref="D7:D8"/>
    <mergeCell ref="E7:E8"/>
    <mergeCell ref="F7:F8"/>
    <mergeCell ref="A3:K3"/>
    <mergeCell ref="A5:K5"/>
    <mergeCell ref="I7:I8"/>
    <mergeCell ref="J7:J8"/>
    <mergeCell ref="K7:K8"/>
    <mergeCell ref="A6:K6"/>
    <mergeCell ref="A15:K15"/>
    <mergeCell ref="G7:H7"/>
    <mergeCell ref="C20:E20"/>
    <mergeCell ref="A17:K17"/>
    <mergeCell ref="A13:K13"/>
  </mergeCells>
  <phoneticPr fontId="6" type="noConversion"/>
  <dataValidations count="2">
    <dataValidation type="list" allowBlank="1" showInputMessage="1" showErrorMessage="1" sqref="I20">
      <formula1>"1.º Ciclo, 2.º Ciclo, 3.º Ciclo, Secundário"</formula1>
    </dataValidation>
    <dataValidation type="whole" allowBlank="1" showInputMessage="1" showErrorMessage="1" sqref="B12:D12 G12:H12">
      <formula1>0</formula1>
      <formula2>10000</formula2>
    </dataValidation>
  </dataValidations>
  <hyperlinks>
    <hyperlink ref="I2" location="Início!A1" display="Início"/>
    <hyperlink ref="K2" location="'5.1 - Metas Gerais'!A1" display="Seguinte"/>
    <hyperlink ref="J2" location="'3_Av Ext'!A1" display="Anterior"/>
  </hyperlinks>
  <printOptions horizontalCentered="1"/>
  <pageMargins left="0.74803149606299213" right="0.74803149606299213" top="0.86614173228346458" bottom="0.59055118110236227" header="0.27559055118110237" footer="0.31496062992125984"/>
  <pageSetup paperSize="9" orientation="landscape" r:id="rId1"/>
  <headerFooter alignWithMargins="0">
    <oddHeader>&amp;C&amp;"Calibri,Negrito"&amp;16Relatório TEIP 2014/2015</oddHeader>
    <oddFooter>&amp;RPág.&amp;P de &amp;N da secção 4</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21"/>
  <dimension ref="A1:AD176"/>
  <sheetViews>
    <sheetView topLeftCell="A84" zoomScaleNormal="100" workbookViewId="0">
      <selection activeCell="C144" sqref="C144"/>
    </sheetView>
  </sheetViews>
  <sheetFormatPr defaultRowHeight="15" x14ac:dyDescent="0.25"/>
  <cols>
    <col min="1" max="1" width="7.85546875" style="88" customWidth="1"/>
    <col min="2" max="2" width="20.5703125" style="88" customWidth="1"/>
    <col min="3" max="13" width="10.85546875" style="88" customWidth="1"/>
    <col min="14" max="14" width="8.140625" style="247" hidden="1" customWidth="1"/>
    <col min="15" max="15" width="7.140625" style="247" hidden="1" customWidth="1"/>
    <col min="16" max="16" width="9.7109375" style="247" hidden="1" customWidth="1"/>
    <col min="17" max="17" width="9.5703125" style="247" hidden="1" customWidth="1"/>
    <col min="18" max="21" width="9.140625" style="247" hidden="1" customWidth="1"/>
    <col min="22" max="30" width="9.140625" style="88" hidden="1" customWidth="1"/>
    <col min="31" max="31" width="0" style="88" hidden="1" customWidth="1"/>
    <col min="32" max="16384" width="9.140625" style="88"/>
  </cols>
  <sheetData>
    <row r="1" spans="1:21" s="86" customFormat="1" ht="30" customHeight="1" x14ac:dyDescent="0.2">
      <c r="A1" s="81" t="str">
        <f>IF(VLOOKUP(Início!B5,Folha1!A2:C139,3)&gt;0,VLOOKUP(Início!B5,Folha1!A2:C139,3),"")</f>
        <v>Agrupamento de Escolas Miguel Torga</v>
      </c>
      <c r="B1" s="81"/>
      <c r="C1" s="82"/>
      <c r="D1" s="82"/>
      <c r="E1" s="82"/>
      <c r="F1" s="83"/>
      <c r="G1" s="84"/>
      <c r="H1" s="84"/>
      <c r="I1" s="84"/>
      <c r="J1" s="84"/>
      <c r="K1" s="84"/>
      <c r="L1" s="84"/>
      <c r="M1" s="85">
        <f>IF(Início!G5&gt;0,Início!G5,"")</f>
        <v>1115498</v>
      </c>
      <c r="N1" s="86">
        <f>M1</f>
        <v>1115498</v>
      </c>
    </row>
    <row r="2" spans="1:21" s="87" customFormat="1" ht="15" customHeight="1" x14ac:dyDescent="0.2">
      <c r="J2" s="191" t="s">
        <v>18</v>
      </c>
      <c r="K2" s="192" t="s">
        <v>20</v>
      </c>
      <c r="L2" s="191" t="s">
        <v>19</v>
      </c>
      <c r="N2" s="246"/>
      <c r="O2" s="246"/>
      <c r="P2" s="246"/>
      <c r="Q2" s="246"/>
      <c r="R2" s="246"/>
      <c r="S2" s="246"/>
      <c r="T2" s="246"/>
      <c r="U2" s="246"/>
    </row>
    <row r="3" spans="1:21" ht="8.25" customHeight="1" x14ac:dyDescent="0.25"/>
    <row r="4" spans="1:21" ht="38.25" customHeight="1" x14ac:dyDescent="0.35">
      <c r="A4" s="792" t="s">
        <v>613</v>
      </c>
      <c r="B4" s="792"/>
      <c r="C4" s="792"/>
      <c r="D4" s="792"/>
      <c r="E4" s="792"/>
      <c r="F4" s="792"/>
      <c r="G4" s="792"/>
      <c r="H4" s="792"/>
      <c r="I4" s="793"/>
      <c r="J4" s="793"/>
      <c r="K4" s="793"/>
      <c r="L4" s="793"/>
      <c r="M4" s="793"/>
    </row>
    <row r="5" spans="1:21" ht="21" customHeight="1" x14ac:dyDescent="0.25"/>
    <row r="6" spans="1:21" ht="36.75" customHeight="1" x14ac:dyDescent="0.35">
      <c r="A6" s="794" t="s">
        <v>205</v>
      </c>
      <c r="B6" s="794"/>
      <c r="C6" s="794"/>
      <c r="D6" s="794"/>
      <c r="E6" s="794"/>
      <c r="F6" s="794"/>
      <c r="G6" s="794"/>
      <c r="H6" s="794"/>
      <c r="I6" s="794"/>
      <c r="J6" s="794"/>
      <c r="K6" s="794"/>
      <c r="L6" s="795"/>
      <c r="M6" s="795"/>
    </row>
    <row r="7" spans="1:21" ht="8.25" customHeight="1" x14ac:dyDescent="0.25"/>
    <row r="8" spans="1:21" ht="30" customHeight="1" x14ac:dyDescent="0.25">
      <c r="A8" s="796" t="s">
        <v>630</v>
      </c>
      <c r="B8" s="733"/>
      <c r="C8" s="734"/>
      <c r="D8" s="734"/>
      <c r="E8" s="734"/>
      <c r="F8" s="734"/>
      <c r="G8" s="734"/>
      <c r="H8" s="734"/>
      <c r="I8" s="734"/>
      <c r="J8" s="734"/>
      <c r="K8" s="734"/>
      <c r="L8" s="734"/>
      <c r="M8" s="735"/>
    </row>
    <row r="9" spans="1:21" s="87" customFormat="1" ht="19.5" customHeight="1" x14ac:dyDescent="0.2">
      <c r="A9" s="747"/>
      <c r="B9" s="797"/>
      <c r="C9" s="747" t="s">
        <v>206</v>
      </c>
      <c r="D9" s="791"/>
      <c r="E9" s="791"/>
      <c r="F9" s="791"/>
      <c r="G9" s="748"/>
      <c r="H9" s="747" t="s">
        <v>207</v>
      </c>
      <c r="I9" s="786"/>
      <c r="J9" s="787"/>
      <c r="K9" s="747" t="s">
        <v>208</v>
      </c>
      <c r="L9" s="786"/>
      <c r="M9" s="787"/>
      <c r="N9" s="246"/>
      <c r="O9" s="246"/>
      <c r="P9" s="246"/>
      <c r="Q9" s="246"/>
      <c r="R9" s="246"/>
      <c r="S9" s="246"/>
      <c r="T9" s="246"/>
      <c r="U9" s="246"/>
    </row>
    <row r="10" spans="1:21" s="92" customFormat="1" ht="74.25" customHeight="1" x14ac:dyDescent="0.2">
      <c r="A10" s="742" t="s">
        <v>209</v>
      </c>
      <c r="B10" s="693"/>
      <c r="C10" s="89">
        <v>5</v>
      </c>
      <c r="D10" s="89">
        <v>4</v>
      </c>
      <c r="E10" s="89">
        <v>3</v>
      </c>
      <c r="F10" s="89">
        <v>2</v>
      </c>
      <c r="G10" s="89">
        <v>1</v>
      </c>
      <c r="H10" s="90" t="s">
        <v>210</v>
      </c>
      <c r="I10" s="90" t="s">
        <v>211</v>
      </c>
      <c r="J10" s="91" t="s">
        <v>212</v>
      </c>
      <c r="K10" s="90" t="s">
        <v>210</v>
      </c>
      <c r="L10" s="90" t="s">
        <v>211</v>
      </c>
      <c r="M10" s="91" t="s">
        <v>212</v>
      </c>
      <c r="N10" s="248"/>
      <c r="O10" s="248"/>
      <c r="P10" s="248"/>
      <c r="Q10" s="248"/>
      <c r="R10" s="248"/>
      <c r="S10" s="248"/>
      <c r="T10" s="248"/>
      <c r="U10" s="248"/>
    </row>
    <row r="11" spans="1:21" s="87" customFormat="1" ht="18" customHeight="1" x14ac:dyDescent="0.2">
      <c r="A11" s="749" t="s">
        <v>601</v>
      </c>
      <c r="B11" s="632"/>
      <c r="C11" s="218">
        <v>4</v>
      </c>
      <c r="D11" s="218">
        <v>13</v>
      </c>
      <c r="E11" s="218">
        <v>43</v>
      </c>
      <c r="F11" s="218">
        <v>54</v>
      </c>
      <c r="G11" s="110">
        <v>3</v>
      </c>
      <c r="H11" s="156">
        <f>IF(SUM(C11:G11)&gt;0,SUM(C11:E11)/SUM(C11:G11),"")</f>
        <v>0.51282051282051277</v>
      </c>
      <c r="I11" s="430">
        <v>0.85640000000000005</v>
      </c>
      <c r="J11" s="157">
        <f>IF(H11&lt;&gt;"",H11-I11,"")</f>
        <v>-0.34357948717948728</v>
      </c>
      <c r="K11" s="158">
        <f>IF(SUM(C11:G11)&gt;0,(C11*5+D11*4+E11*3+F11*2+G11*1)/SUM(C11:G11),"")</f>
        <v>2.6666666666666665</v>
      </c>
      <c r="L11" s="431">
        <v>3.37</v>
      </c>
      <c r="M11" s="159">
        <f>IF(K11&lt;&gt;"",K11-L11,"")</f>
        <v>-0.70333333333333359</v>
      </c>
      <c r="N11" s="246">
        <f>IF(AND(COUNT(C11:G11)&lt;&gt;0,I11&lt;&gt;"",L11&lt;&gt;""),1,0)</f>
        <v>1</v>
      </c>
      <c r="O11" s="246"/>
      <c r="P11" s="246"/>
      <c r="Q11" s="246"/>
      <c r="R11" s="246"/>
      <c r="S11" s="246"/>
      <c r="T11" s="246"/>
      <c r="U11" s="246"/>
    </row>
    <row r="12" spans="1:21" s="87" customFormat="1" ht="12" customHeight="1" x14ac:dyDescent="0.2">
      <c r="A12" s="96"/>
      <c r="B12" s="97"/>
      <c r="C12" s="98"/>
      <c r="D12" s="98"/>
      <c r="E12" s="98"/>
      <c r="F12" s="98"/>
      <c r="G12" s="98"/>
      <c r="H12" s="99"/>
      <c r="I12" s="100"/>
      <c r="J12" s="99"/>
      <c r="K12" s="101"/>
      <c r="L12" s="102"/>
      <c r="M12" s="103"/>
      <c r="N12" s="246"/>
      <c r="O12" s="246"/>
      <c r="P12" s="246"/>
      <c r="Q12" s="246"/>
      <c r="R12" s="246"/>
      <c r="S12" s="246"/>
      <c r="T12" s="246"/>
      <c r="U12" s="246"/>
    </row>
    <row r="13" spans="1:21" s="107" customFormat="1" ht="24" customHeight="1" x14ac:dyDescent="0.25">
      <c r="A13" s="104"/>
      <c r="B13" s="105"/>
      <c r="C13" s="106"/>
      <c r="D13" s="106"/>
      <c r="E13" s="106"/>
      <c r="F13" s="779" t="s">
        <v>213</v>
      </c>
      <c r="G13" s="779"/>
      <c r="H13" s="779" t="s">
        <v>708</v>
      </c>
      <c r="I13" s="779"/>
      <c r="J13" s="779" t="s">
        <v>266</v>
      </c>
      <c r="K13" s="779"/>
      <c r="L13" s="782" t="s">
        <v>267</v>
      </c>
      <c r="M13" s="783"/>
      <c r="N13" s="249"/>
      <c r="O13" s="251"/>
      <c r="P13" s="251"/>
      <c r="Q13" s="251"/>
      <c r="R13" s="251"/>
      <c r="S13" s="251"/>
      <c r="T13" s="251"/>
      <c r="U13" s="251"/>
    </row>
    <row r="14" spans="1:21" s="87" customFormat="1" ht="51.75" customHeight="1" x14ac:dyDescent="0.2">
      <c r="A14" s="744" t="s">
        <v>264</v>
      </c>
      <c r="B14" s="108" t="s">
        <v>214</v>
      </c>
      <c r="C14" s="746" t="s">
        <v>391</v>
      </c>
      <c r="D14" s="688"/>
      <c r="E14" s="689"/>
      <c r="F14" s="736">
        <v>-0.17080000000000001</v>
      </c>
      <c r="G14" s="737"/>
      <c r="H14" s="736">
        <v>-0.1208</v>
      </c>
      <c r="I14" s="737"/>
      <c r="J14" s="780">
        <f>J11</f>
        <v>-0.34357948717948728</v>
      </c>
      <c r="K14" s="781"/>
      <c r="L14" s="756" t="str">
        <f>IF(N11=1,IF(AND(H14&lt;&gt;"",J14&lt;&gt;""),IF(J14&gt;=H14,"Submeta cumprida","Submeta não cumprida"),""),"")</f>
        <v>Submeta não cumprida</v>
      </c>
      <c r="M14" s="757"/>
      <c r="N14" s="250">
        <f>IF(L14="Submeta cumprida",1,0)</f>
        <v>0</v>
      </c>
      <c r="O14" s="246"/>
      <c r="P14" s="246"/>
      <c r="Q14" s="246"/>
      <c r="R14" s="246"/>
      <c r="S14" s="246"/>
      <c r="T14" s="246"/>
      <c r="U14" s="246"/>
    </row>
    <row r="15" spans="1:21" s="87" customFormat="1" ht="51.75" customHeight="1" x14ac:dyDescent="0.2">
      <c r="A15" s="745"/>
      <c r="B15" s="109" t="s">
        <v>215</v>
      </c>
      <c r="C15" s="750" t="s">
        <v>392</v>
      </c>
      <c r="D15" s="677"/>
      <c r="E15" s="678"/>
      <c r="F15" s="765">
        <v>-0.3871</v>
      </c>
      <c r="G15" s="766"/>
      <c r="H15" s="765">
        <v>-0.28710000000000002</v>
      </c>
      <c r="I15" s="766"/>
      <c r="J15" s="773">
        <f>M11</f>
        <v>-0.70333333333333359</v>
      </c>
      <c r="K15" s="774"/>
      <c r="L15" s="775" t="str">
        <f>IF(N11=1,IF(AND(H15&lt;&gt;"",J15&lt;&gt;""),IF(J15&gt;=H15,"Submeta cumprida","Submeta não cumprida"),""),"")</f>
        <v>Submeta não cumprida</v>
      </c>
      <c r="M15" s="788"/>
      <c r="N15" s="250">
        <f>IF(L15="Submeta cumprida",1,0)</f>
        <v>0</v>
      </c>
      <c r="O15" s="246"/>
      <c r="P15" s="246"/>
      <c r="Q15" s="246"/>
      <c r="R15" s="246"/>
      <c r="S15" s="246"/>
      <c r="T15" s="246"/>
      <c r="U15" s="246"/>
    </row>
    <row r="16" spans="1:21" s="87" customFormat="1" ht="24" customHeight="1" x14ac:dyDescent="0.2">
      <c r="A16" s="751" t="str">
        <f>IF(H14&lt;&gt;"","Para obter sucesso na Prova 1 é necessário cumprir as submetas      A","")</f>
        <v>Para obter sucesso na Prova 1 é necessário cumprir as submetas      A</v>
      </c>
      <c r="B16" s="752"/>
      <c r="C16" s="752"/>
      <c r="D16" s="752"/>
      <c r="E16" s="752"/>
      <c r="F16" s="244" t="str">
        <f>IF(H14&lt;&gt;"",IF(F14&lt;-0.05,"ou","e"),"")</f>
        <v>ou</v>
      </c>
      <c r="G16" s="245" t="str">
        <f>IF(H14&lt;&gt;"","B","")</f>
        <v>B</v>
      </c>
      <c r="H16" s="753" t="str">
        <f>IF(N11=1,IF(H14&lt;&gt;"",IF(N16=1,"Foi alcançado sucesso na Prova 1","Não foi alcançado sucesso na Prova 1"),""),"")</f>
        <v>Não foi alcançado sucesso na Prova 1</v>
      </c>
      <c r="I16" s="754"/>
      <c r="J16" s="754"/>
      <c r="K16" s="754"/>
      <c r="L16" s="754"/>
      <c r="M16" s="755"/>
      <c r="N16" s="246">
        <f>IF(F16&lt;&gt;"",IF(F16="ou",IF(OR(N14=1,N15=1),1,0),0)+IF(F16="e",IF(AND(N14=1,N15=1),1,0),0),"")</f>
        <v>0</v>
      </c>
      <c r="O16" s="246">
        <f>SUM(C11:G11)</f>
        <v>117</v>
      </c>
      <c r="P16" s="246"/>
      <c r="Q16" s="246"/>
      <c r="R16" s="246"/>
      <c r="S16" s="246"/>
      <c r="T16" s="246"/>
      <c r="U16" s="246"/>
    </row>
    <row r="17" spans="1:21" ht="9" customHeight="1" x14ac:dyDescent="0.25"/>
    <row r="18" spans="1:21" ht="30" customHeight="1" x14ac:dyDescent="0.25">
      <c r="A18" s="732" t="s">
        <v>631</v>
      </c>
      <c r="B18" s="733"/>
      <c r="C18" s="734"/>
      <c r="D18" s="734"/>
      <c r="E18" s="734"/>
      <c r="F18" s="734"/>
      <c r="G18" s="734"/>
      <c r="H18" s="734"/>
      <c r="I18" s="734"/>
      <c r="J18" s="734"/>
      <c r="K18" s="734"/>
      <c r="L18" s="734"/>
      <c r="M18" s="735"/>
    </row>
    <row r="19" spans="1:21" s="87" customFormat="1" ht="19.5" customHeight="1" x14ac:dyDescent="0.2">
      <c r="A19" s="747"/>
      <c r="B19" s="797"/>
      <c r="C19" s="747" t="s">
        <v>206</v>
      </c>
      <c r="D19" s="791"/>
      <c r="E19" s="791"/>
      <c r="F19" s="791"/>
      <c r="G19" s="748"/>
      <c r="H19" s="747" t="s">
        <v>207</v>
      </c>
      <c r="I19" s="786"/>
      <c r="J19" s="787"/>
      <c r="K19" s="747" t="s">
        <v>208</v>
      </c>
      <c r="L19" s="786"/>
      <c r="M19" s="787"/>
      <c r="N19" s="246"/>
      <c r="O19" s="246"/>
      <c r="P19" s="246"/>
      <c r="Q19" s="246"/>
      <c r="R19" s="246"/>
      <c r="S19" s="246"/>
      <c r="T19" s="246"/>
      <c r="U19" s="246"/>
    </row>
    <row r="20" spans="1:21" s="92" customFormat="1" ht="74.25" customHeight="1" x14ac:dyDescent="0.2">
      <c r="A20" s="742" t="s">
        <v>209</v>
      </c>
      <c r="B20" s="693"/>
      <c r="C20" s="89">
        <v>5</v>
      </c>
      <c r="D20" s="89">
        <v>4</v>
      </c>
      <c r="E20" s="89">
        <v>3</v>
      </c>
      <c r="F20" s="89">
        <v>2</v>
      </c>
      <c r="G20" s="89">
        <v>1</v>
      </c>
      <c r="H20" s="90" t="s">
        <v>210</v>
      </c>
      <c r="I20" s="90" t="s">
        <v>211</v>
      </c>
      <c r="J20" s="91" t="s">
        <v>212</v>
      </c>
      <c r="K20" s="90" t="s">
        <v>210</v>
      </c>
      <c r="L20" s="90" t="s">
        <v>211</v>
      </c>
      <c r="M20" s="91" t="s">
        <v>212</v>
      </c>
      <c r="N20" s="248"/>
      <c r="O20" s="248"/>
      <c r="P20" s="248"/>
      <c r="Q20" s="248"/>
      <c r="R20" s="248"/>
      <c r="S20" s="248"/>
      <c r="T20" s="248"/>
      <c r="U20" s="248"/>
    </row>
    <row r="21" spans="1:21" s="87" customFormat="1" ht="18" customHeight="1" x14ac:dyDescent="0.2">
      <c r="A21" s="749" t="s">
        <v>601</v>
      </c>
      <c r="B21" s="632"/>
      <c r="C21" s="110">
        <v>0</v>
      </c>
      <c r="D21" s="110">
        <v>14</v>
      </c>
      <c r="E21" s="110">
        <v>25</v>
      </c>
      <c r="F21" s="110">
        <v>69</v>
      </c>
      <c r="G21" s="110">
        <v>12</v>
      </c>
      <c r="H21" s="156">
        <f>IF(SUM(C21:G21)&gt;0,SUM(C21:E21)/SUM(C21:G21),"")</f>
        <v>0.32500000000000001</v>
      </c>
      <c r="I21" s="430">
        <v>0.69469999999999998</v>
      </c>
      <c r="J21" s="157">
        <f>IF(H21&lt;&gt;"",H21-I21,"")</f>
        <v>-0.36969999999999997</v>
      </c>
      <c r="K21" s="158">
        <f>IF(SUM(C21:G21)&gt;0,(C21*5+D21*4+E21*3+F21*2+G21*1)/SUM(C21:G21),"")</f>
        <v>2.3416666666666668</v>
      </c>
      <c r="L21" s="431">
        <v>3.07</v>
      </c>
      <c r="M21" s="159">
        <f>IF(K21&lt;&gt;"",K21-L21,"")</f>
        <v>-0.72833333333333306</v>
      </c>
      <c r="N21" s="246">
        <f>IF(AND(COUNT(C21:G21)&lt;&gt;0,I21&lt;&gt;"",L21&lt;&gt;""),1,0)</f>
        <v>1</v>
      </c>
      <c r="O21" s="246"/>
      <c r="P21" s="246"/>
      <c r="Q21" s="246"/>
      <c r="R21" s="246"/>
      <c r="S21" s="246"/>
      <c r="T21" s="246"/>
      <c r="U21" s="246"/>
    </row>
    <row r="22" spans="1:21" s="87" customFormat="1" ht="12" customHeight="1" x14ac:dyDescent="0.2">
      <c r="A22" s="170"/>
      <c r="B22" s="171"/>
      <c r="C22" s="98"/>
      <c r="D22" s="98"/>
      <c r="E22" s="98"/>
      <c r="F22" s="98"/>
      <c r="G22" s="98"/>
      <c r="H22" s="99"/>
      <c r="I22" s="100"/>
      <c r="J22" s="99"/>
      <c r="K22" s="101"/>
      <c r="L22" s="102"/>
      <c r="M22" s="103"/>
      <c r="N22" s="246"/>
      <c r="O22" s="246"/>
      <c r="P22" s="246"/>
      <c r="Q22" s="246"/>
      <c r="R22" s="246"/>
      <c r="S22" s="246"/>
      <c r="T22" s="246"/>
      <c r="U22" s="246"/>
    </row>
    <row r="23" spans="1:21" s="107" customFormat="1" ht="24" customHeight="1" x14ac:dyDescent="0.25">
      <c r="A23" s="104"/>
      <c r="B23" s="168"/>
      <c r="C23" s="169"/>
      <c r="D23" s="169"/>
      <c r="E23" s="169"/>
      <c r="F23" s="779" t="s">
        <v>213</v>
      </c>
      <c r="G23" s="779"/>
      <c r="H23" s="779" t="s">
        <v>708</v>
      </c>
      <c r="I23" s="779"/>
      <c r="J23" s="779" t="s">
        <v>266</v>
      </c>
      <c r="K23" s="779"/>
      <c r="L23" s="782" t="s">
        <v>267</v>
      </c>
      <c r="M23" s="783"/>
      <c r="N23" s="249"/>
      <c r="O23" s="251"/>
      <c r="P23" s="251"/>
      <c r="Q23" s="251"/>
      <c r="R23" s="251"/>
      <c r="S23" s="251"/>
      <c r="T23" s="251"/>
      <c r="U23" s="251"/>
    </row>
    <row r="24" spans="1:21" s="87" customFormat="1" ht="51.75" customHeight="1" x14ac:dyDescent="0.2">
      <c r="A24" s="744" t="s">
        <v>264</v>
      </c>
      <c r="B24" s="108" t="s">
        <v>214</v>
      </c>
      <c r="C24" s="746" t="s">
        <v>391</v>
      </c>
      <c r="D24" s="688"/>
      <c r="E24" s="689"/>
      <c r="F24" s="736">
        <v>-0.2457</v>
      </c>
      <c r="G24" s="737"/>
      <c r="H24" s="736">
        <v>-0.19569999999999999</v>
      </c>
      <c r="I24" s="737"/>
      <c r="J24" s="780">
        <f>J21</f>
        <v>-0.36969999999999997</v>
      </c>
      <c r="K24" s="781"/>
      <c r="L24" s="756" t="str">
        <f>IF(N21=1,IF(AND(H24&lt;&gt;"",J24&lt;&gt;""),IF(J24&gt;=H24,"Submeta cumprida","Submeta não cumprida"),""),"")</f>
        <v>Submeta não cumprida</v>
      </c>
      <c r="M24" s="757"/>
      <c r="N24" s="250">
        <f>IF(L24="Submeta cumprida",1,0)</f>
        <v>0</v>
      </c>
      <c r="O24" s="246"/>
      <c r="P24" s="246"/>
      <c r="Q24" s="246"/>
      <c r="R24" s="246"/>
      <c r="S24" s="246"/>
      <c r="T24" s="246"/>
      <c r="U24" s="246"/>
    </row>
    <row r="25" spans="1:21" s="87" customFormat="1" ht="51.75" customHeight="1" x14ac:dyDescent="0.2">
      <c r="A25" s="745"/>
      <c r="B25" s="109" t="s">
        <v>215</v>
      </c>
      <c r="C25" s="750" t="s">
        <v>392</v>
      </c>
      <c r="D25" s="677"/>
      <c r="E25" s="678"/>
      <c r="F25" s="765">
        <v>-0.47389999999999999</v>
      </c>
      <c r="G25" s="766"/>
      <c r="H25" s="765">
        <v>-0.37390000000000001</v>
      </c>
      <c r="I25" s="766"/>
      <c r="J25" s="773">
        <f>M21</f>
        <v>-0.72833333333333306</v>
      </c>
      <c r="K25" s="774"/>
      <c r="L25" s="775" t="str">
        <f>IF(N21=1,IF(AND(H25&lt;&gt;"",J25&lt;&gt;""),IF(J25&gt;=H25,"Submeta cumprida","Submeta não cumprida"),""),"")</f>
        <v>Submeta não cumprida</v>
      </c>
      <c r="M25" s="788"/>
      <c r="N25" s="250">
        <f>IF(L25="Submeta cumprida",1,0)</f>
        <v>0</v>
      </c>
      <c r="O25" s="246"/>
      <c r="P25" s="246"/>
      <c r="Q25" s="246"/>
      <c r="R25" s="246"/>
      <c r="S25" s="246"/>
      <c r="T25" s="246"/>
      <c r="U25" s="246"/>
    </row>
    <row r="26" spans="1:21" s="87" customFormat="1" ht="24" customHeight="1" x14ac:dyDescent="0.2">
      <c r="A26" s="751" t="str">
        <f>IF(H24&lt;&gt;"","Para obter sucesso na Prova 2 é necessário cumprir as submetas     A","")</f>
        <v>Para obter sucesso na Prova 2 é necessário cumprir as submetas     A</v>
      </c>
      <c r="B26" s="752"/>
      <c r="C26" s="752"/>
      <c r="D26" s="752"/>
      <c r="E26" s="752"/>
      <c r="F26" s="244" t="str">
        <f>IF(F24&lt;&gt;"",IF(F24&lt;-0.05,"ou","e"),"")</f>
        <v>ou</v>
      </c>
      <c r="G26" s="245" t="str">
        <f>IF(H24&lt;&gt;"","B","")</f>
        <v>B</v>
      </c>
      <c r="H26" s="753" t="str">
        <f>IF(N21=1,IF(H24&lt;&gt;"",IF(N26=1,"Foi alcançado sucesso na Prova 2","Não foi alcançado sucesso na Prova 2"),""),"")</f>
        <v>Não foi alcançado sucesso na Prova 2</v>
      </c>
      <c r="I26" s="754"/>
      <c r="J26" s="754"/>
      <c r="K26" s="754"/>
      <c r="L26" s="754"/>
      <c r="M26" s="755"/>
      <c r="N26" s="246">
        <f>IF(F26&lt;&gt;"",IF(F26="ou",IF(OR(N24=1,N25=1),1,0),0)+IF(F26="e",IF(AND(N24=1,N25=1),1,0),0),"")</f>
        <v>0</v>
      </c>
      <c r="O26" s="246">
        <f>SUM(C21:G21)</f>
        <v>120</v>
      </c>
      <c r="P26" s="246"/>
      <c r="Q26" s="246"/>
      <c r="R26" s="246"/>
      <c r="S26" s="246"/>
      <c r="T26" s="246"/>
      <c r="U26" s="246"/>
    </row>
    <row r="27" spans="1:21" ht="9" customHeight="1" x14ac:dyDescent="0.25"/>
    <row r="28" spans="1:21" ht="30" customHeight="1" x14ac:dyDescent="0.25">
      <c r="A28" s="732" t="s">
        <v>632</v>
      </c>
      <c r="B28" s="733"/>
      <c r="C28" s="734"/>
      <c r="D28" s="734"/>
      <c r="E28" s="734"/>
      <c r="F28" s="734"/>
      <c r="G28" s="734"/>
      <c r="H28" s="734"/>
      <c r="I28" s="734"/>
      <c r="J28" s="734"/>
      <c r="K28" s="734"/>
      <c r="L28" s="734"/>
      <c r="M28" s="735"/>
    </row>
    <row r="29" spans="1:21" s="87" customFormat="1" ht="19.5" customHeight="1" x14ac:dyDescent="0.2">
      <c r="A29" s="747"/>
      <c r="B29" s="748"/>
      <c r="C29" s="747" t="s">
        <v>216</v>
      </c>
      <c r="D29" s="791"/>
      <c r="E29" s="791"/>
      <c r="F29" s="791"/>
      <c r="G29" s="748"/>
      <c r="H29" s="747" t="s">
        <v>207</v>
      </c>
      <c r="I29" s="786"/>
      <c r="J29" s="787"/>
      <c r="K29" s="747" t="s">
        <v>217</v>
      </c>
      <c r="L29" s="786"/>
      <c r="M29" s="787"/>
      <c r="N29" s="246"/>
      <c r="O29" s="246"/>
      <c r="P29" s="246"/>
      <c r="Q29" s="246"/>
      <c r="R29" s="246"/>
      <c r="S29" s="246"/>
      <c r="T29" s="246"/>
      <c r="U29" s="246"/>
    </row>
    <row r="30" spans="1:21" s="92" customFormat="1" ht="74.25" customHeight="1" x14ac:dyDescent="0.2">
      <c r="A30" s="742" t="s">
        <v>209</v>
      </c>
      <c r="B30" s="743"/>
      <c r="C30" s="89">
        <v>5</v>
      </c>
      <c r="D30" s="89">
        <v>4</v>
      </c>
      <c r="E30" s="89">
        <v>3</v>
      </c>
      <c r="F30" s="89">
        <v>2</v>
      </c>
      <c r="G30" s="89">
        <v>1</v>
      </c>
      <c r="H30" s="90" t="s">
        <v>210</v>
      </c>
      <c r="I30" s="90" t="s">
        <v>211</v>
      </c>
      <c r="J30" s="91" t="s">
        <v>212</v>
      </c>
      <c r="K30" s="90" t="s">
        <v>210</v>
      </c>
      <c r="L30" s="90" t="s">
        <v>211</v>
      </c>
      <c r="M30" s="91" t="s">
        <v>212</v>
      </c>
      <c r="N30" s="248"/>
      <c r="O30" s="248"/>
      <c r="P30" s="248"/>
      <c r="Q30" s="248"/>
      <c r="R30" s="248"/>
      <c r="S30" s="248"/>
      <c r="T30" s="248"/>
      <c r="U30" s="248"/>
    </row>
    <row r="31" spans="1:21" s="87" customFormat="1" ht="18" customHeight="1" x14ac:dyDescent="0.2">
      <c r="A31" s="749" t="s">
        <v>601</v>
      </c>
      <c r="B31" s="632"/>
      <c r="C31" s="110">
        <v>0</v>
      </c>
      <c r="D31" s="110">
        <v>10</v>
      </c>
      <c r="E31" s="110">
        <v>52</v>
      </c>
      <c r="F31" s="110">
        <v>50</v>
      </c>
      <c r="G31" s="110">
        <v>1</v>
      </c>
      <c r="H31" s="156">
        <f>IF(SUM(C31:G31)&gt;0,SUM(C31:E31)/SUM(C31:G31),"")</f>
        <v>0.54867256637168138</v>
      </c>
      <c r="I31" s="430">
        <v>0.75570000000000004</v>
      </c>
      <c r="J31" s="157">
        <f>IF(H31&lt;&gt;"",H31-I31,"")</f>
        <v>-0.20702743362831866</v>
      </c>
      <c r="K31" s="158">
        <f>IF(SUM(C31:G31)&gt;0,(C31*5+D31*4+E31*3+F31*2+G31*1)/SUM(C31:G31),"")</f>
        <v>2.6283185840707963</v>
      </c>
      <c r="L31" s="431">
        <v>3.08</v>
      </c>
      <c r="M31" s="159">
        <f>IF(K31&lt;&gt;"",K31-L31,"")</f>
        <v>-0.45168141592920374</v>
      </c>
      <c r="N31" s="246">
        <f>IF(AND(COUNT(C31:G31)&lt;&gt;0,I31&lt;&gt;"",L31&lt;&gt;""),1,0)</f>
        <v>1</v>
      </c>
      <c r="O31" s="246"/>
      <c r="P31" s="246"/>
      <c r="Q31" s="246"/>
      <c r="R31" s="246"/>
      <c r="S31" s="246"/>
      <c r="T31" s="246"/>
      <c r="U31" s="246"/>
    </row>
    <row r="32" spans="1:21" s="87" customFormat="1" ht="12" customHeight="1" x14ac:dyDescent="0.2">
      <c r="A32" s="170"/>
      <c r="B32" s="111"/>
      <c r="C32" s="111" t="s">
        <v>218</v>
      </c>
      <c r="D32" s="98"/>
      <c r="E32" s="98"/>
      <c r="F32" s="98"/>
      <c r="G32" s="98"/>
      <c r="H32" s="99"/>
      <c r="I32" s="100"/>
      <c r="J32" s="99"/>
      <c r="K32" s="101"/>
      <c r="L32" s="102"/>
      <c r="M32" s="103"/>
      <c r="N32" s="246"/>
      <c r="O32" s="246"/>
      <c r="P32" s="246"/>
      <c r="Q32" s="246"/>
      <c r="R32" s="246"/>
      <c r="S32" s="246"/>
      <c r="T32" s="246"/>
      <c r="U32" s="246"/>
    </row>
    <row r="33" spans="1:21" s="107" customFormat="1" ht="24" customHeight="1" x14ac:dyDescent="0.25">
      <c r="A33" s="104"/>
      <c r="B33" s="168"/>
      <c r="C33" s="169"/>
      <c r="D33" s="169"/>
      <c r="E33" s="169"/>
      <c r="F33" s="779" t="s">
        <v>213</v>
      </c>
      <c r="G33" s="779"/>
      <c r="H33" s="779" t="s">
        <v>708</v>
      </c>
      <c r="I33" s="779"/>
      <c r="J33" s="779" t="s">
        <v>266</v>
      </c>
      <c r="K33" s="779"/>
      <c r="L33" s="782" t="s">
        <v>267</v>
      </c>
      <c r="M33" s="783"/>
      <c r="N33" s="249"/>
      <c r="O33" s="251"/>
      <c r="P33" s="251"/>
      <c r="Q33" s="251"/>
      <c r="R33" s="251"/>
      <c r="S33" s="251"/>
      <c r="T33" s="251"/>
      <c r="U33" s="251"/>
    </row>
    <row r="34" spans="1:21" s="87" customFormat="1" ht="51.75" customHeight="1" x14ac:dyDescent="0.2">
      <c r="A34" s="744" t="s">
        <v>264</v>
      </c>
      <c r="B34" s="108" t="s">
        <v>214</v>
      </c>
      <c r="C34" s="746" t="s">
        <v>391</v>
      </c>
      <c r="D34" s="688"/>
      <c r="E34" s="689"/>
      <c r="F34" s="736">
        <v>-0.1265</v>
      </c>
      <c r="G34" s="737"/>
      <c r="H34" s="736">
        <v>-7.6499999999999999E-2</v>
      </c>
      <c r="I34" s="737"/>
      <c r="J34" s="780">
        <f>J31</f>
        <v>-0.20702743362831866</v>
      </c>
      <c r="K34" s="781"/>
      <c r="L34" s="756" t="str">
        <f>IF(N31=1,IF(AND(H34&lt;&gt;"",J34&lt;&gt;""),IF(J34&gt;=H34,"Submeta cumprida","Submeta não cumprida"),""),"")</f>
        <v>Submeta não cumprida</v>
      </c>
      <c r="M34" s="757"/>
      <c r="N34" s="250">
        <f>IF(L34="Submeta cumprida",1,0)</f>
        <v>0</v>
      </c>
      <c r="O34" s="246"/>
      <c r="P34" s="246"/>
      <c r="Q34" s="246"/>
      <c r="R34" s="246"/>
      <c r="S34" s="246"/>
      <c r="T34" s="246"/>
      <c r="U34" s="246"/>
    </row>
    <row r="35" spans="1:21" s="87" customFormat="1" ht="51.75" customHeight="1" x14ac:dyDescent="0.2">
      <c r="A35" s="745"/>
      <c r="B35" s="109" t="s">
        <v>215</v>
      </c>
      <c r="C35" s="750" t="s">
        <v>392</v>
      </c>
      <c r="D35" s="677"/>
      <c r="E35" s="678"/>
      <c r="F35" s="765">
        <v>-0.23350000000000001</v>
      </c>
      <c r="G35" s="766"/>
      <c r="H35" s="765">
        <v>-0.13350000000000001</v>
      </c>
      <c r="I35" s="766"/>
      <c r="J35" s="773">
        <f>M31</f>
        <v>-0.45168141592920374</v>
      </c>
      <c r="K35" s="774"/>
      <c r="L35" s="775" t="str">
        <f>IF(N31=1,IF(AND(H35&lt;&gt;"",J35&lt;&gt;""),IF(J35&gt;=H35,"Submeta cumprida","Submeta não cumprida"),""),"")</f>
        <v>Submeta não cumprida</v>
      </c>
      <c r="M35" s="788"/>
      <c r="N35" s="250">
        <f>IF(L35="Submeta cumprida",1,0)</f>
        <v>0</v>
      </c>
      <c r="O35" s="246"/>
      <c r="P35" s="246"/>
      <c r="Q35" s="246"/>
      <c r="R35" s="246"/>
      <c r="S35" s="246"/>
      <c r="T35" s="246"/>
      <c r="U35" s="246"/>
    </row>
    <row r="36" spans="1:21" s="87" customFormat="1" ht="24" customHeight="1" x14ac:dyDescent="0.2">
      <c r="A36" s="751" t="str">
        <f>IF(H34&lt;&gt;"","Para obter sucesso na Prova 3 é necessário cumprir as submetas     A","")</f>
        <v>Para obter sucesso na Prova 3 é necessário cumprir as submetas     A</v>
      </c>
      <c r="B36" s="752"/>
      <c r="C36" s="752"/>
      <c r="D36" s="752"/>
      <c r="E36" s="752"/>
      <c r="F36" s="244" t="str">
        <f>IF(F34&lt;&gt;"",IF(F34&lt;-0.05,"ou","e"),"")</f>
        <v>ou</v>
      </c>
      <c r="G36" s="245" t="str">
        <f>IF(H34&lt;&gt;"","B","")</f>
        <v>B</v>
      </c>
      <c r="H36" s="753" t="str">
        <f>IF(N31=1,IF(H34&lt;&gt;"",IF(N36=1,"Foi alcançado sucesso na Prova 3","Não foi alcançado sucesso na Prova 3"),""),"")</f>
        <v>Não foi alcançado sucesso na Prova 3</v>
      </c>
      <c r="I36" s="754"/>
      <c r="J36" s="754"/>
      <c r="K36" s="754"/>
      <c r="L36" s="754"/>
      <c r="M36" s="755"/>
      <c r="N36" s="246">
        <f>IF(F36&lt;&gt;"",IF(F36="ou",IF(OR(N34=1,N35=1),1,0),0)+IF(F36="e",IF(AND(N34=1,N35=1),1,0),0),"")</f>
        <v>0</v>
      </c>
      <c r="O36" s="246">
        <f>SUM(C31:G31)</f>
        <v>113</v>
      </c>
      <c r="P36" s="246"/>
      <c r="Q36" s="246"/>
      <c r="R36" s="246"/>
      <c r="S36" s="246"/>
      <c r="T36" s="246"/>
      <c r="U36" s="246"/>
    </row>
    <row r="37" spans="1:21" ht="9" customHeight="1" x14ac:dyDescent="0.25"/>
    <row r="38" spans="1:21" ht="30" customHeight="1" x14ac:dyDescent="0.25">
      <c r="A38" s="732" t="s">
        <v>633</v>
      </c>
      <c r="B38" s="733"/>
      <c r="C38" s="734"/>
      <c r="D38" s="734"/>
      <c r="E38" s="734"/>
      <c r="F38" s="734"/>
      <c r="G38" s="734"/>
      <c r="H38" s="734"/>
      <c r="I38" s="734"/>
      <c r="J38" s="734"/>
      <c r="K38" s="734"/>
      <c r="L38" s="734"/>
      <c r="M38" s="735"/>
    </row>
    <row r="39" spans="1:21" s="87" customFormat="1" ht="19.5" customHeight="1" x14ac:dyDescent="0.2">
      <c r="A39" s="747"/>
      <c r="B39" s="748"/>
      <c r="C39" s="747" t="s">
        <v>216</v>
      </c>
      <c r="D39" s="791"/>
      <c r="E39" s="791"/>
      <c r="F39" s="791"/>
      <c r="G39" s="748"/>
      <c r="H39" s="747" t="s">
        <v>207</v>
      </c>
      <c r="I39" s="786"/>
      <c r="J39" s="787"/>
      <c r="K39" s="747" t="s">
        <v>217</v>
      </c>
      <c r="L39" s="786"/>
      <c r="M39" s="787"/>
      <c r="N39" s="246"/>
      <c r="O39" s="246"/>
      <c r="P39" s="246"/>
      <c r="Q39" s="246"/>
      <c r="R39" s="246"/>
      <c r="S39" s="246"/>
      <c r="T39" s="246"/>
      <c r="U39" s="246"/>
    </row>
    <row r="40" spans="1:21" s="92" customFormat="1" ht="74.25" customHeight="1" x14ac:dyDescent="0.2">
      <c r="A40" s="742" t="s">
        <v>209</v>
      </c>
      <c r="B40" s="743"/>
      <c r="C40" s="89">
        <v>5</v>
      </c>
      <c r="D40" s="89">
        <v>4</v>
      </c>
      <c r="E40" s="89">
        <v>3</v>
      </c>
      <c r="F40" s="89">
        <v>2</v>
      </c>
      <c r="G40" s="89">
        <v>1</v>
      </c>
      <c r="H40" s="90" t="s">
        <v>210</v>
      </c>
      <c r="I40" s="90" t="s">
        <v>211</v>
      </c>
      <c r="J40" s="91" t="s">
        <v>212</v>
      </c>
      <c r="K40" s="90" t="s">
        <v>210</v>
      </c>
      <c r="L40" s="90" t="s">
        <v>211</v>
      </c>
      <c r="M40" s="91" t="s">
        <v>212</v>
      </c>
      <c r="N40" s="248"/>
      <c r="O40" s="248"/>
      <c r="P40" s="248"/>
      <c r="Q40" s="248"/>
      <c r="R40" s="248"/>
      <c r="S40" s="248"/>
      <c r="T40" s="248"/>
      <c r="U40" s="248"/>
    </row>
    <row r="41" spans="1:21" s="87" customFormat="1" ht="18" customHeight="1" x14ac:dyDescent="0.2">
      <c r="A41" s="749" t="s">
        <v>601</v>
      </c>
      <c r="B41" s="632"/>
      <c r="C41" s="110">
        <v>0</v>
      </c>
      <c r="D41" s="110">
        <v>8</v>
      </c>
      <c r="E41" s="110">
        <v>27</v>
      </c>
      <c r="F41" s="110">
        <v>59</v>
      </c>
      <c r="G41" s="110">
        <v>20</v>
      </c>
      <c r="H41" s="156">
        <f>IF(SUM(C41:G41)&gt;0,SUM(C41:E41)/SUM(C41:G41),"")</f>
        <v>0.30701754385964913</v>
      </c>
      <c r="I41" s="430">
        <v>0.52990000000000004</v>
      </c>
      <c r="J41" s="157">
        <f>IF(H41&lt;&gt;"",H41-I41,"")</f>
        <v>-0.2228824561403509</v>
      </c>
      <c r="K41" s="158">
        <f>IF(SUM(C41:G41)&gt;0,(C41*5+D41*4+E41*3+F41*2+G41*1)/SUM(C41:G41),"")</f>
        <v>2.2017543859649122</v>
      </c>
      <c r="L41" s="431">
        <v>2.71</v>
      </c>
      <c r="M41" s="159">
        <f>IF(K41&lt;&gt;"",K41-L41,"")</f>
        <v>-0.50824561403508772</v>
      </c>
      <c r="N41" s="246">
        <f>IF(AND(COUNT(C41:G41)&lt;&gt;0,I41&lt;&gt;"",L41&lt;&gt;""),1,0)</f>
        <v>1</v>
      </c>
      <c r="O41" s="246"/>
      <c r="P41" s="246"/>
      <c r="Q41" s="246"/>
      <c r="R41" s="246"/>
      <c r="S41" s="246"/>
      <c r="T41" s="246"/>
      <c r="U41" s="246"/>
    </row>
    <row r="42" spans="1:21" s="87" customFormat="1" ht="12" customHeight="1" x14ac:dyDescent="0.2">
      <c r="A42" s="170"/>
      <c r="B42" s="171"/>
      <c r="C42" s="111" t="s">
        <v>218</v>
      </c>
      <c r="D42" s="98"/>
      <c r="E42" s="98"/>
      <c r="F42" s="98"/>
      <c r="G42" s="98"/>
      <c r="H42" s="99"/>
      <c r="I42" s="100"/>
      <c r="J42" s="99"/>
      <c r="K42" s="101"/>
      <c r="L42" s="102"/>
      <c r="M42" s="103"/>
      <c r="N42" s="246"/>
      <c r="O42" s="246"/>
      <c r="P42" s="246"/>
      <c r="Q42" s="246"/>
      <c r="R42" s="246"/>
      <c r="S42" s="246"/>
      <c r="T42" s="246"/>
      <c r="U42" s="246"/>
    </row>
    <row r="43" spans="1:21" s="107" customFormat="1" ht="24" customHeight="1" x14ac:dyDescent="0.25">
      <c r="A43" s="104"/>
      <c r="B43" s="168"/>
      <c r="C43" s="169"/>
      <c r="D43" s="169"/>
      <c r="E43" s="169"/>
      <c r="F43" s="779" t="s">
        <v>213</v>
      </c>
      <c r="G43" s="779"/>
      <c r="H43" s="779" t="s">
        <v>708</v>
      </c>
      <c r="I43" s="779"/>
      <c r="J43" s="779" t="s">
        <v>266</v>
      </c>
      <c r="K43" s="779"/>
      <c r="L43" s="782" t="s">
        <v>267</v>
      </c>
      <c r="M43" s="783"/>
      <c r="N43" s="249"/>
      <c r="O43" s="251"/>
      <c r="P43" s="251"/>
      <c r="Q43" s="251"/>
      <c r="R43" s="251"/>
      <c r="S43" s="251"/>
      <c r="T43" s="251"/>
      <c r="U43" s="251"/>
    </row>
    <row r="44" spans="1:21" s="87" customFormat="1" ht="51.75" customHeight="1" x14ac:dyDescent="0.2">
      <c r="A44" s="744" t="s">
        <v>264</v>
      </c>
      <c r="B44" s="108" t="s">
        <v>214</v>
      </c>
      <c r="C44" s="746" t="s">
        <v>391</v>
      </c>
      <c r="D44" s="688"/>
      <c r="E44" s="689"/>
      <c r="F44" s="736">
        <v>-0.22869999999999999</v>
      </c>
      <c r="G44" s="737"/>
      <c r="H44" s="736">
        <v>-0.17869999999999997</v>
      </c>
      <c r="I44" s="737"/>
      <c r="J44" s="780">
        <f>J41</f>
        <v>-0.2228824561403509</v>
      </c>
      <c r="K44" s="781"/>
      <c r="L44" s="756" t="str">
        <f>IF(N41=1,IF(AND(H44&lt;&gt;"",J44&lt;&gt;""),IF(J44&gt;=H44,"Submeta cumprida","Submeta não cumprida"),""),"")</f>
        <v>Submeta não cumprida</v>
      </c>
      <c r="M44" s="757"/>
      <c r="N44" s="250">
        <f>IF(L44="Submeta cumprida",1,0)</f>
        <v>0</v>
      </c>
      <c r="O44" s="246"/>
      <c r="P44" s="246"/>
      <c r="Q44" s="246"/>
      <c r="R44" s="246"/>
      <c r="S44" s="246"/>
      <c r="T44" s="246"/>
      <c r="U44" s="246"/>
    </row>
    <row r="45" spans="1:21" s="87" customFormat="1" ht="51.75" customHeight="1" x14ac:dyDescent="0.2">
      <c r="A45" s="745"/>
      <c r="B45" s="109" t="s">
        <v>215</v>
      </c>
      <c r="C45" s="750" t="s">
        <v>392</v>
      </c>
      <c r="D45" s="677"/>
      <c r="E45" s="678"/>
      <c r="F45" s="765">
        <v>-0.58860000000000001</v>
      </c>
      <c r="G45" s="766"/>
      <c r="H45" s="765">
        <v>-0.48860000000000003</v>
      </c>
      <c r="I45" s="766"/>
      <c r="J45" s="773">
        <f>M41</f>
        <v>-0.50824561403508772</v>
      </c>
      <c r="K45" s="774"/>
      <c r="L45" s="775" t="str">
        <f>IF(N41=1,IF(AND(H45&lt;&gt;"",J45&lt;&gt;""),IF(J45&gt;=H45,"Submeta cumprida","Submeta não cumprida"),""),"")</f>
        <v>Submeta não cumprida</v>
      </c>
      <c r="M45" s="788"/>
      <c r="N45" s="250">
        <f>IF(L45="Submeta cumprida",1,0)</f>
        <v>0</v>
      </c>
      <c r="O45" s="246"/>
      <c r="P45" s="246"/>
      <c r="Q45" s="246"/>
      <c r="R45" s="246"/>
      <c r="S45" s="246"/>
      <c r="T45" s="246"/>
      <c r="U45" s="246"/>
    </row>
    <row r="46" spans="1:21" s="87" customFormat="1" ht="24" customHeight="1" x14ac:dyDescent="0.2">
      <c r="A46" s="751" t="str">
        <f>IF(H44&lt;&gt;"","Para obter sucesso na Prova 4 é necessário cumprir as submetas     A","")</f>
        <v>Para obter sucesso na Prova 4 é necessário cumprir as submetas     A</v>
      </c>
      <c r="B46" s="752"/>
      <c r="C46" s="752"/>
      <c r="D46" s="752"/>
      <c r="E46" s="752"/>
      <c r="F46" s="244" t="str">
        <f>IF(F44&lt;&gt;"",IF(F44&lt;-0.05,"ou","e"),"")</f>
        <v>ou</v>
      </c>
      <c r="G46" s="245" t="str">
        <f>IF(H44&lt;&gt;"","B","")</f>
        <v>B</v>
      </c>
      <c r="H46" s="753" t="str">
        <f>IF(N41=1,IF(H44&lt;&gt;"",IF(N46=1,"Foi alcançado sucesso na Prova 4","Não foi alcançado sucesso na Prova 4"),""),"")</f>
        <v>Não foi alcançado sucesso na Prova 4</v>
      </c>
      <c r="I46" s="754"/>
      <c r="J46" s="754"/>
      <c r="K46" s="754"/>
      <c r="L46" s="754"/>
      <c r="M46" s="755"/>
      <c r="N46" s="246">
        <f>IF(F46&lt;&gt;"",IF(F46="ou",IF(OR(N44=1,N45=1),1,0),0)+IF(F46="e",IF(AND(N44=1,N45=1),1,0),0),"")</f>
        <v>0</v>
      </c>
      <c r="O46" s="246">
        <f>SUM(C41:G41)</f>
        <v>114</v>
      </c>
      <c r="P46" s="246"/>
      <c r="Q46" s="246"/>
      <c r="R46" s="246"/>
      <c r="S46" s="246"/>
      <c r="T46" s="246"/>
      <c r="U46" s="246"/>
    </row>
    <row r="47" spans="1:21" ht="9" customHeight="1" x14ac:dyDescent="0.25"/>
    <row r="48" spans="1:21" ht="30" customHeight="1" x14ac:dyDescent="0.25">
      <c r="A48" s="732" t="s">
        <v>634</v>
      </c>
      <c r="B48" s="733"/>
      <c r="C48" s="734"/>
      <c r="D48" s="734"/>
      <c r="E48" s="734"/>
      <c r="F48" s="734"/>
      <c r="G48" s="734"/>
      <c r="H48" s="734"/>
      <c r="I48" s="734"/>
      <c r="J48" s="734"/>
      <c r="K48" s="734"/>
      <c r="L48" s="734"/>
      <c r="M48" s="735"/>
    </row>
    <row r="49" spans="1:21" s="87" customFormat="1" ht="19.5" customHeight="1" x14ac:dyDescent="0.2">
      <c r="A49" s="747"/>
      <c r="B49" s="748"/>
      <c r="C49" s="747" t="s">
        <v>216</v>
      </c>
      <c r="D49" s="791"/>
      <c r="E49" s="791"/>
      <c r="F49" s="791"/>
      <c r="G49" s="748"/>
      <c r="H49" s="747" t="s">
        <v>207</v>
      </c>
      <c r="I49" s="786"/>
      <c r="J49" s="787"/>
      <c r="K49" s="747" t="s">
        <v>217</v>
      </c>
      <c r="L49" s="786"/>
      <c r="M49" s="787"/>
      <c r="N49" s="246"/>
      <c r="O49" s="246"/>
      <c r="P49" s="246"/>
      <c r="Q49" s="246"/>
      <c r="R49" s="246"/>
      <c r="S49" s="246"/>
      <c r="T49" s="246"/>
      <c r="U49" s="246"/>
    </row>
    <row r="50" spans="1:21" s="92" customFormat="1" ht="74.25" customHeight="1" x14ac:dyDescent="0.2">
      <c r="A50" s="742" t="s">
        <v>209</v>
      </c>
      <c r="B50" s="743"/>
      <c r="C50" s="89">
        <v>5</v>
      </c>
      <c r="D50" s="89">
        <v>4</v>
      </c>
      <c r="E50" s="89">
        <v>3</v>
      </c>
      <c r="F50" s="89">
        <v>2</v>
      </c>
      <c r="G50" s="89">
        <v>1</v>
      </c>
      <c r="H50" s="90" t="s">
        <v>210</v>
      </c>
      <c r="I50" s="90" t="s">
        <v>211</v>
      </c>
      <c r="J50" s="91" t="s">
        <v>212</v>
      </c>
      <c r="K50" s="90" t="s">
        <v>210</v>
      </c>
      <c r="L50" s="90" t="s">
        <v>211</v>
      </c>
      <c r="M50" s="91" t="s">
        <v>212</v>
      </c>
      <c r="N50" s="248"/>
      <c r="O50" s="248"/>
      <c r="P50" s="248"/>
      <c r="Q50" s="248"/>
      <c r="R50" s="248"/>
      <c r="S50" s="248"/>
      <c r="T50" s="248"/>
      <c r="U50" s="248"/>
    </row>
    <row r="51" spans="1:21" s="87" customFormat="1" ht="18" customHeight="1" x14ac:dyDescent="0.2">
      <c r="A51" s="749" t="s">
        <v>601</v>
      </c>
      <c r="B51" s="632"/>
      <c r="C51" s="110">
        <v>0</v>
      </c>
      <c r="D51" s="110">
        <v>7</v>
      </c>
      <c r="E51" s="110">
        <v>46</v>
      </c>
      <c r="F51" s="110">
        <v>38</v>
      </c>
      <c r="G51" s="110">
        <v>0</v>
      </c>
      <c r="H51" s="156">
        <f>IF(SUM(C51:G51)&gt;0,SUM(C51:E51)/SUM(C51:G51),"")</f>
        <v>0.58241758241758246</v>
      </c>
      <c r="I51" s="430">
        <v>0.75649999999999995</v>
      </c>
      <c r="J51" s="157">
        <f>IF(H51&lt;&gt;"",H51-I51,"")</f>
        <v>-0.17408241758241749</v>
      </c>
      <c r="K51" s="158">
        <f>IF(SUM(C51:G51)&gt;0,(C51*5+D51*4+E51*3+F51*2+G51*1)/SUM(C51:G51),"")</f>
        <v>2.6593406593406592</v>
      </c>
      <c r="L51" s="431">
        <v>3.02</v>
      </c>
      <c r="M51" s="159">
        <f>IF(K51&lt;&gt;"",K51-L51,"")</f>
        <v>-0.3606593406593408</v>
      </c>
      <c r="N51" s="246">
        <f>IF(AND(COUNT(C51:G51)&lt;&gt;0,I51&lt;&gt;"",L51&lt;&gt;""),1,0)</f>
        <v>1</v>
      </c>
      <c r="O51" s="246"/>
      <c r="P51" s="246"/>
      <c r="Q51" s="246"/>
      <c r="R51" s="246"/>
      <c r="S51" s="246"/>
      <c r="T51" s="246"/>
      <c r="U51" s="246"/>
    </row>
    <row r="52" spans="1:21" s="87" customFormat="1" ht="12" customHeight="1" x14ac:dyDescent="0.2">
      <c r="A52" s="96"/>
      <c r="B52" s="97"/>
      <c r="C52" s="111" t="s">
        <v>218</v>
      </c>
      <c r="D52" s="98"/>
      <c r="E52" s="98"/>
      <c r="F52" s="98"/>
      <c r="G52" s="98"/>
      <c r="H52" s="99"/>
      <c r="I52" s="100"/>
      <c r="J52" s="99"/>
      <c r="K52" s="101"/>
      <c r="L52" s="102"/>
      <c r="M52" s="103"/>
      <c r="N52" s="246"/>
      <c r="O52" s="246"/>
      <c r="P52" s="246"/>
      <c r="Q52" s="246"/>
      <c r="R52" s="246"/>
      <c r="S52" s="246"/>
      <c r="T52" s="246"/>
      <c r="U52" s="246"/>
    </row>
    <row r="53" spans="1:21" s="107" customFormat="1" ht="24" customHeight="1" x14ac:dyDescent="0.25">
      <c r="A53" s="104"/>
      <c r="B53" s="168"/>
      <c r="C53" s="169"/>
      <c r="D53" s="169"/>
      <c r="E53" s="169"/>
      <c r="F53" s="779" t="s">
        <v>213</v>
      </c>
      <c r="G53" s="779"/>
      <c r="H53" s="779" t="s">
        <v>708</v>
      </c>
      <c r="I53" s="779"/>
      <c r="J53" s="779" t="s">
        <v>266</v>
      </c>
      <c r="K53" s="779"/>
      <c r="L53" s="782" t="s">
        <v>267</v>
      </c>
      <c r="M53" s="783"/>
      <c r="N53" s="249"/>
      <c r="O53" s="251"/>
      <c r="P53" s="251"/>
      <c r="Q53" s="251"/>
      <c r="R53" s="251"/>
      <c r="S53" s="251"/>
      <c r="T53" s="251"/>
      <c r="U53" s="251"/>
    </row>
    <row r="54" spans="1:21" s="87" customFormat="1" ht="51.75" customHeight="1" x14ac:dyDescent="0.2">
      <c r="A54" s="744" t="s">
        <v>264</v>
      </c>
      <c r="B54" s="108" t="s">
        <v>214</v>
      </c>
      <c r="C54" s="746" t="s">
        <v>391</v>
      </c>
      <c r="D54" s="688"/>
      <c r="E54" s="689"/>
      <c r="F54" s="736">
        <v>-0.1482</v>
      </c>
      <c r="G54" s="737"/>
      <c r="H54" s="736">
        <v>-9.8199999999999996E-2</v>
      </c>
      <c r="I54" s="737"/>
      <c r="J54" s="780">
        <f>J51</f>
        <v>-0.17408241758241749</v>
      </c>
      <c r="K54" s="781"/>
      <c r="L54" s="756" t="str">
        <f>IF(N51=1,IF(AND(H54&lt;&gt;"",J54&lt;&gt;""),IF(J54&gt;=H54,"Submeta cumprida","Submeta não cumprida"),""),"")</f>
        <v>Submeta não cumprida</v>
      </c>
      <c r="M54" s="757"/>
      <c r="N54" s="250">
        <f>IF(L54="Submeta cumprida",1,0)</f>
        <v>0</v>
      </c>
      <c r="O54" s="246"/>
      <c r="P54" s="246"/>
      <c r="Q54" s="246"/>
      <c r="R54" s="246"/>
      <c r="S54" s="246"/>
      <c r="T54" s="246"/>
      <c r="U54" s="246"/>
    </row>
    <row r="55" spans="1:21" s="87" customFormat="1" ht="51.75" customHeight="1" x14ac:dyDescent="0.2">
      <c r="A55" s="745"/>
      <c r="B55" s="109" t="s">
        <v>215</v>
      </c>
      <c r="C55" s="750" t="s">
        <v>392</v>
      </c>
      <c r="D55" s="677"/>
      <c r="E55" s="678"/>
      <c r="F55" s="765">
        <v>-0.2792</v>
      </c>
      <c r="G55" s="766"/>
      <c r="H55" s="765">
        <v>-0.1792</v>
      </c>
      <c r="I55" s="766"/>
      <c r="J55" s="773">
        <f>M51</f>
        <v>-0.3606593406593408</v>
      </c>
      <c r="K55" s="774"/>
      <c r="L55" s="775" t="str">
        <f>IF(N51=1,IF(AND(H55&lt;&gt;"",J55&lt;&gt;""),IF(J55&gt;=H55,"Submeta cumprida","Submeta não cumprida"),""),"")</f>
        <v>Submeta não cumprida</v>
      </c>
      <c r="M55" s="788"/>
      <c r="N55" s="250">
        <f>IF(L55="Submeta cumprida",1,0)</f>
        <v>0</v>
      </c>
      <c r="O55" s="246"/>
      <c r="P55" s="246"/>
      <c r="Q55" s="246"/>
      <c r="R55" s="246"/>
      <c r="S55" s="246"/>
      <c r="T55" s="246"/>
      <c r="U55" s="246"/>
    </row>
    <row r="56" spans="1:21" s="87" customFormat="1" ht="24" customHeight="1" x14ac:dyDescent="0.2">
      <c r="A56" s="751" t="str">
        <f>IF(H54&lt;&gt;"","Para obter sucesso na Prova 5 é necessário cumprir as submetas     A","")</f>
        <v>Para obter sucesso na Prova 5 é necessário cumprir as submetas     A</v>
      </c>
      <c r="B56" s="752"/>
      <c r="C56" s="752"/>
      <c r="D56" s="752"/>
      <c r="E56" s="752"/>
      <c r="F56" s="244" t="str">
        <f>IF(F54&lt;&gt;"",IF(F54&lt;-0.05,"ou","e"),"")</f>
        <v>ou</v>
      </c>
      <c r="G56" s="245" t="str">
        <f>IF(H54&lt;&gt;"","B","")</f>
        <v>B</v>
      </c>
      <c r="H56" s="753" t="str">
        <f>IF(N51=1,IF(H54&lt;&gt;"",IF(N56=1,"Foi alcançado sucesso na Prova 5","Não foi alcançado sucesso na Prova 5"),""),"")</f>
        <v>Não foi alcançado sucesso na Prova 5</v>
      </c>
      <c r="I56" s="754"/>
      <c r="J56" s="754"/>
      <c r="K56" s="754"/>
      <c r="L56" s="754"/>
      <c r="M56" s="755"/>
      <c r="N56" s="246">
        <f>IF(F56&lt;&gt;"",IF(F56="ou",IF(OR(N54=1,N55=1),1,0),0)+IF(F56="e",IF(AND(N54=1,N55=1),1,0),0),"")</f>
        <v>0</v>
      </c>
      <c r="O56" s="246">
        <f>SUM(C51:G51)</f>
        <v>91</v>
      </c>
      <c r="P56" s="246"/>
      <c r="Q56" s="246"/>
      <c r="R56" s="246"/>
      <c r="S56" s="246"/>
      <c r="T56" s="246"/>
      <c r="U56" s="246"/>
    </row>
    <row r="57" spans="1:21" ht="9" customHeight="1" x14ac:dyDescent="0.25"/>
    <row r="58" spans="1:21" ht="30" customHeight="1" x14ac:dyDescent="0.25">
      <c r="A58" s="732" t="s">
        <v>635</v>
      </c>
      <c r="B58" s="733"/>
      <c r="C58" s="734"/>
      <c r="D58" s="734"/>
      <c r="E58" s="734"/>
      <c r="F58" s="734"/>
      <c r="G58" s="734"/>
      <c r="H58" s="734"/>
      <c r="I58" s="734"/>
      <c r="J58" s="734"/>
      <c r="K58" s="734"/>
      <c r="L58" s="734"/>
      <c r="M58" s="735"/>
    </row>
    <row r="59" spans="1:21" s="87" customFormat="1" ht="19.5" customHeight="1" x14ac:dyDescent="0.2">
      <c r="A59" s="747"/>
      <c r="B59" s="748"/>
      <c r="C59" s="747" t="s">
        <v>216</v>
      </c>
      <c r="D59" s="791"/>
      <c r="E59" s="791"/>
      <c r="F59" s="791"/>
      <c r="G59" s="748"/>
      <c r="H59" s="747" t="s">
        <v>207</v>
      </c>
      <c r="I59" s="786"/>
      <c r="J59" s="787"/>
      <c r="K59" s="747" t="s">
        <v>217</v>
      </c>
      <c r="L59" s="786"/>
      <c r="M59" s="787"/>
      <c r="N59" s="246"/>
      <c r="O59" s="246"/>
      <c r="P59" s="246"/>
      <c r="Q59" s="246"/>
      <c r="R59" s="246"/>
      <c r="S59" s="246"/>
      <c r="T59" s="246"/>
      <c r="U59" s="246"/>
    </row>
    <row r="60" spans="1:21" s="92" customFormat="1" ht="74.25" customHeight="1" x14ac:dyDescent="0.2">
      <c r="A60" s="742" t="s">
        <v>209</v>
      </c>
      <c r="B60" s="743"/>
      <c r="C60" s="89">
        <v>5</v>
      </c>
      <c r="D60" s="89">
        <v>4</v>
      </c>
      <c r="E60" s="89">
        <v>3</v>
      </c>
      <c r="F60" s="89">
        <v>2</v>
      </c>
      <c r="G60" s="89">
        <v>1</v>
      </c>
      <c r="H60" s="90" t="s">
        <v>210</v>
      </c>
      <c r="I60" s="90" t="s">
        <v>211</v>
      </c>
      <c r="J60" s="91" t="s">
        <v>212</v>
      </c>
      <c r="K60" s="90" t="s">
        <v>210</v>
      </c>
      <c r="L60" s="90" t="s">
        <v>211</v>
      </c>
      <c r="M60" s="91" t="s">
        <v>212</v>
      </c>
      <c r="N60" s="248"/>
      <c r="O60" s="248"/>
      <c r="P60" s="248"/>
      <c r="Q60" s="248"/>
      <c r="R60" s="248"/>
      <c r="S60" s="248"/>
      <c r="T60" s="248"/>
      <c r="U60" s="248"/>
    </row>
    <row r="61" spans="1:21" s="87" customFormat="1" ht="18" customHeight="1" x14ac:dyDescent="0.2">
      <c r="A61" s="749" t="s">
        <v>601</v>
      </c>
      <c r="B61" s="632"/>
      <c r="C61" s="110">
        <v>0</v>
      </c>
      <c r="D61" s="110">
        <v>2</v>
      </c>
      <c r="E61" s="110">
        <v>19</v>
      </c>
      <c r="F61" s="110">
        <v>38</v>
      </c>
      <c r="G61" s="110">
        <v>34</v>
      </c>
      <c r="H61" s="156">
        <f>IF(SUM(C61:G61)&gt;0,SUM(C61:E61)/SUM(C61:G61),"")</f>
        <v>0.22580645161290322</v>
      </c>
      <c r="I61" s="430">
        <v>0.47139999999999999</v>
      </c>
      <c r="J61" s="157">
        <f>IF(H61&lt;&gt;"",H61-I61,"")</f>
        <v>-0.24559354838709677</v>
      </c>
      <c r="K61" s="158">
        <f>IF(SUM(C61:G61)&gt;0,(C61*5+D61*4+E61*3+F61*2+G61*1)/SUM(C61:G61),"")</f>
        <v>1.881720430107527</v>
      </c>
      <c r="L61" s="431">
        <v>2.61</v>
      </c>
      <c r="M61" s="159">
        <f>IF(K61&lt;&gt;"",K61-L61,"")</f>
        <v>-0.72827956989247289</v>
      </c>
      <c r="N61" s="246">
        <f>IF(AND(COUNT(C61:G61)&lt;&gt;0,I61&lt;&gt;"",L61&lt;&gt;""),1,0)</f>
        <v>1</v>
      </c>
      <c r="O61" s="246"/>
      <c r="P61" s="246"/>
      <c r="Q61" s="246"/>
      <c r="R61" s="246"/>
      <c r="S61" s="246"/>
      <c r="T61" s="246"/>
      <c r="U61" s="246"/>
    </row>
    <row r="62" spans="1:21" s="87" customFormat="1" ht="12" customHeight="1" x14ac:dyDescent="0.2">
      <c r="A62" s="96"/>
      <c r="B62" s="97"/>
      <c r="C62" s="111" t="s">
        <v>218</v>
      </c>
      <c r="D62" s="98"/>
      <c r="E62" s="98"/>
      <c r="F62" s="98"/>
      <c r="G62" s="98"/>
      <c r="H62" s="99"/>
      <c r="I62" s="100"/>
      <c r="J62" s="99"/>
      <c r="K62" s="101"/>
      <c r="L62" s="102"/>
      <c r="M62" s="103"/>
      <c r="N62" s="246"/>
      <c r="O62" s="246"/>
      <c r="P62" s="246"/>
      <c r="Q62" s="246"/>
      <c r="R62" s="246"/>
      <c r="S62" s="246"/>
      <c r="T62" s="246"/>
      <c r="U62" s="246"/>
    </row>
    <row r="63" spans="1:21" s="107" customFormat="1" ht="24" customHeight="1" x14ac:dyDescent="0.25">
      <c r="A63" s="104"/>
      <c r="B63" s="168"/>
      <c r="C63" s="169"/>
      <c r="D63" s="169"/>
      <c r="E63" s="169"/>
      <c r="F63" s="779" t="s">
        <v>213</v>
      </c>
      <c r="G63" s="779"/>
      <c r="H63" s="779" t="s">
        <v>708</v>
      </c>
      <c r="I63" s="779"/>
      <c r="J63" s="779" t="s">
        <v>266</v>
      </c>
      <c r="K63" s="779"/>
      <c r="L63" s="782" t="s">
        <v>267</v>
      </c>
      <c r="M63" s="783"/>
      <c r="N63" s="249"/>
      <c r="O63" s="251"/>
      <c r="P63" s="251"/>
      <c r="Q63" s="251"/>
      <c r="R63" s="251"/>
      <c r="S63" s="251"/>
      <c r="T63" s="251"/>
      <c r="U63" s="251"/>
    </row>
    <row r="64" spans="1:21" s="87" customFormat="1" ht="51.75" customHeight="1" x14ac:dyDescent="0.2">
      <c r="A64" s="744" t="s">
        <v>264</v>
      </c>
      <c r="B64" s="108" t="s">
        <v>214</v>
      </c>
      <c r="C64" s="746" t="s">
        <v>391</v>
      </c>
      <c r="D64" s="688"/>
      <c r="E64" s="689"/>
      <c r="F64" s="736">
        <v>-0.1181</v>
      </c>
      <c r="G64" s="737"/>
      <c r="H64" s="736">
        <v>-6.8099999999999994E-2</v>
      </c>
      <c r="I64" s="737"/>
      <c r="J64" s="780">
        <f>J61</f>
        <v>-0.24559354838709677</v>
      </c>
      <c r="K64" s="781"/>
      <c r="L64" s="756" t="str">
        <f>IF(N61=1,IF(AND(H64&lt;&gt;"",J64&lt;&gt;""),IF(J64&gt;=H64,"Submeta cumprida","Submeta não cumprida"),""),"")</f>
        <v>Submeta não cumprida</v>
      </c>
      <c r="M64" s="757"/>
      <c r="N64" s="250">
        <f>IF(L64="Submeta cumprida",1,0)</f>
        <v>0</v>
      </c>
      <c r="O64" s="246"/>
      <c r="P64" s="246"/>
      <c r="Q64" s="246"/>
      <c r="R64" s="246"/>
      <c r="S64" s="246"/>
      <c r="T64" s="246"/>
      <c r="U64" s="246"/>
    </row>
    <row r="65" spans="1:21" s="87" customFormat="1" ht="51.75" customHeight="1" x14ac:dyDescent="0.2">
      <c r="A65" s="745"/>
      <c r="B65" s="109" t="s">
        <v>215</v>
      </c>
      <c r="C65" s="750" t="s">
        <v>392</v>
      </c>
      <c r="D65" s="677"/>
      <c r="E65" s="678"/>
      <c r="F65" s="765">
        <v>-0.25929999999999997</v>
      </c>
      <c r="G65" s="766"/>
      <c r="H65" s="765">
        <v>-0.15929999999999997</v>
      </c>
      <c r="I65" s="766"/>
      <c r="J65" s="773">
        <f>M61</f>
        <v>-0.72827956989247289</v>
      </c>
      <c r="K65" s="774"/>
      <c r="L65" s="775" t="str">
        <f>IF(N61=1,IF(AND(H65&lt;&gt;"",J65&lt;&gt;""),IF(J65&gt;=H65,"Submeta cumprida","Submeta não cumprida"),""),"")</f>
        <v>Submeta não cumprida</v>
      </c>
      <c r="M65" s="788"/>
      <c r="N65" s="250">
        <f>IF(L65="Submeta cumprida",1,0)</f>
        <v>0</v>
      </c>
      <c r="O65" s="246"/>
      <c r="P65" s="246"/>
      <c r="Q65" s="246"/>
      <c r="R65" s="246"/>
      <c r="S65" s="246"/>
      <c r="T65" s="246"/>
      <c r="U65" s="246"/>
    </row>
    <row r="66" spans="1:21" s="87" customFormat="1" ht="24" customHeight="1" x14ac:dyDescent="0.2">
      <c r="A66" s="751" t="str">
        <f>IF(H64&lt;&gt;"","Para obter sucesso na Prova 6 é necessário cumprir as submetas     A","")</f>
        <v>Para obter sucesso na Prova 6 é necessário cumprir as submetas     A</v>
      </c>
      <c r="B66" s="752"/>
      <c r="C66" s="752"/>
      <c r="D66" s="752"/>
      <c r="E66" s="752"/>
      <c r="F66" s="244" t="str">
        <f>IF(F64&lt;&gt;"",IF(F64&lt;-0.05,"ou","e"),"")</f>
        <v>ou</v>
      </c>
      <c r="G66" s="245" t="str">
        <f>IF(H64&lt;&gt;"","B","")</f>
        <v>B</v>
      </c>
      <c r="H66" s="753" t="str">
        <f>IF(N61=1,IF(H64&lt;&gt;"",IF(N66=1,"Foi alcançado sucesso na Prova 6","Não foi alcançado sucesso na Prova 6"),""),"")</f>
        <v>Não foi alcançado sucesso na Prova 6</v>
      </c>
      <c r="I66" s="754"/>
      <c r="J66" s="754"/>
      <c r="K66" s="754"/>
      <c r="L66" s="754"/>
      <c r="M66" s="755"/>
      <c r="N66" s="246">
        <f>IF(F66&lt;&gt;"",IF(F66="ou",IF(OR(N64=1,N65=1),1,0),0)+IF(F66="e",IF(AND(N64=1,N65=1),1,0),0),"")</f>
        <v>0</v>
      </c>
      <c r="O66" s="246">
        <f>SUM(C61:G61)</f>
        <v>93</v>
      </c>
      <c r="P66" s="246"/>
      <c r="Q66" s="246"/>
      <c r="R66" s="246"/>
      <c r="S66" s="246"/>
      <c r="T66" s="246"/>
      <c r="U66" s="246"/>
    </row>
    <row r="67" spans="1:21" ht="9" customHeight="1" x14ac:dyDescent="0.25"/>
    <row r="68" spans="1:21" ht="30" customHeight="1" x14ac:dyDescent="0.25">
      <c r="A68" s="112" t="s">
        <v>219</v>
      </c>
      <c r="B68" s="733" t="str">
        <f>IF(OR(C74&lt;&gt;""),"Português - 12.º Ano (Provas 239 e 639)","")</f>
        <v/>
      </c>
      <c r="C68" s="778"/>
      <c r="D68" s="778"/>
      <c r="E68" s="778"/>
      <c r="F68" s="778"/>
      <c r="G68" s="778"/>
      <c r="H68" s="778"/>
      <c r="I68" s="778"/>
      <c r="J68" s="778"/>
      <c r="K68" s="778"/>
      <c r="L68" s="784"/>
      <c r="M68" s="785"/>
    </row>
    <row r="69" spans="1:21" s="87" customFormat="1" ht="19.5" customHeight="1" x14ac:dyDescent="0.2">
      <c r="A69" s="747"/>
      <c r="B69" s="748"/>
      <c r="C69" s="747" t="s">
        <v>220</v>
      </c>
      <c r="D69" s="777"/>
      <c r="E69" s="747" t="s">
        <v>207</v>
      </c>
      <c r="F69" s="786"/>
      <c r="G69" s="787"/>
      <c r="H69" s="747" t="s">
        <v>217</v>
      </c>
      <c r="I69" s="786"/>
      <c r="J69" s="787"/>
      <c r="K69" s="96"/>
      <c r="L69" s="113"/>
      <c r="M69" s="114"/>
      <c r="N69" s="246"/>
      <c r="O69" s="246"/>
      <c r="P69" s="246"/>
      <c r="Q69" s="246"/>
      <c r="R69" s="246"/>
      <c r="S69" s="246"/>
      <c r="T69" s="246"/>
      <c r="U69" s="246"/>
    </row>
    <row r="70" spans="1:21" s="92" customFormat="1" ht="74.25" customHeight="1" x14ac:dyDescent="0.2">
      <c r="A70" s="742" t="s">
        <v>209</v>
      </c>
      <c r="B70" s="743"/>
      <c r="C70" s="90" t="s">
        <v>221</v>
      </c>
      <c r="D70" s="90" t="s">
        <v>222</v>
      </c>
      <c r="E70" s="90" t="s">
        <v>210</v>
      </c>
      <c r="F70" s="90" t="s">
        <v>211</v>
      </c>
      <c r="G70" s="91" t="s">
        <v>212</v>
      </c>
      <c r="H70" s="90" t="s">
        <v>210</v>
      </c>
      <c r="I70" s="90" t="s">
        <v>211</v>
      </c>
      <c r="J70" s="91" t="s">
        <v>212</v>
      </c>
      <c r="K70" s="115"/>
      <c r="L70" s="116"/>
      <c r="M70" s="117"/>
      <c r="N70" s="248"/>
      <c r="O70" s="248"/>
      <c r="P70" s="248"/>
      <c r="Q70" s="248"/>
      <c r="R70" s="248"/>
      <c r="S70" s="248"/>
      <c r="T70" s="248"/>
      <c r="U70" s="248"/>
    </row>
    <row r="71" spans="1:21" s="87" customFormat="1" ht="18" customHeight="1" x14ac:dyDescent="0.2">
      <c r="A71" s="749" t="s">
        <v>601</v>
      </c>
      <c r="B71" s="632"/>
      <c r="C71" s="110" t="s">
        <v>271</v>
      </c>
      <c r="D71" s="110" t="s">
        <v>271</v>
      </c>
      <c r="E71" s="93" t="str">
        <f>IF(SUM(C71:D71)&lt;&gt;0,C71/SUM(C71:D71),"")</f>
        <v/>
      </c>
      <c r="F71" s="429">
        <v>0.69220000000000004</v>
      </c>
      <c r="G71" s="94" t="str">
        <f>IF(E71&lt;&gt;"",E71-F71,"")</f>
        <v/>
      </c>
      <c r="H71" s="118" t="s">
        <v>271</v>
      </c>
      <c r="I71" s="428">
        <v>10.87</v>
      </c>
      <c r="J71" s="95" t="str">
        <f>IF(H71&lt;&gt;"",H71-I71,"")</f>
        <v/>
      </c>
      <c r="K71" s="119"/>
      <c r="L71" s="120"/>
      <c r="M71" s="121"/>
      <c r="N71" s="246">
        <f>IF(AND(COUNT(C71:D71)&lt;&gt;0,F71&lt;&gt;"",COUNT(H71:I71)&lt;&gt;0),1,0)</f>
        <v>0</v>
      </c>
      <c r="O71" s="246"/>
      <c r="P71" s="246"/>
      <c r="Q71" s="246"/>
      <c r="R71" s="246"/>
      <c r="S71" s="246"/>
      <c r="T71" s="246"/>
      <c r="U71" s="246"/>
    </row>
    <row r="72" spans="1:21" s="87" customFormat="1" ht="12" customHeight="1" x14ac:dyDescent="0.2">
      <c r="A72" s="96"/>
      <c r="B72" s="97"/>
      <c r="C72" s="111" t="s">
        <v>223</v>
      </c>
      <c r="D72" s="98"/>
      <c r="E72" s="98"/>
      <c r="F72" s="98"/>
      <c r="G72" s="98"/>
      <c r="H72" s="99"/>
      <c r="I72" s="100"/>
      <c r="J72" s="99"/>
      <c r="K72" s="101"/>
      <c r="L72" s="102"/>
      <c r="M72" s="103"/>
      <c r="N72" s="246"/>
      <c r="O72" s="246"/>
      <c r="P72" s="246"/>
      <c r="Q72" s="246"/>
      <c r="R72" s="246"/>
      <c r="S72" s="246"/>
      <c r="T72" s="246"/>
      <c r="U72" s="246"/>
    </row>
    <row r="73" spans="1:21" s="107" customFormat="1" ht="24" customHeight="1" x14ac:dyDescent="0.25">
      <c r="A73" s="104"/>
      <c r="B73" s="168"/>
      <c r="C73" s="169"/>
      <c r="D73" s="169"/>
      <c r="E73" s="169"/>
      <c r="F73" s="779" t="s">
        <v>213</v>
      </c>
      <c r="G73" s="779"/>
      <c r="H73" s="779" t="s">
        <v>708</v>
      </c>
      <c r="I73" s="779"/>
      <c r="J73" s="779" t="s">
        <v>266</v>
      </c>
      <c r="K73" s="779"/>
      <c r="L73" s="782" t="s">
        <v>267</v>
      </c>
      <c r="M73" s="783"/>
      <c r="N73" s="249"/>
      <c r="O73" s="251"/>
      <c r="P73" s="251"/>
      <c r="Q73" s="251"/>
      <c r="R73" s="251"/>
      <c r="S73" s="251"/>
      <c r="T73" s="251"/>
      <c r="U73" s="251"/>
    </row>
    <row r="74" spans="1:21" s="87" customFormat="1" ht="51.75" customHeight="1" x14ac:dyDescent="0.2">
      <c r="A74" s="744" t="s">
        <v>264</v>
      </c>
      <c r="B74" s="108" t="s">
        <v>214</v>
      </c>
      <c r="C74" s="746" t="s">
        <v>271</v>
      </c>
      <c r="D74" s="688"/>
      <c r="E74" s="689"/>
      <c r="F74" s="736" t="s">
        <v>271</v>
      </c>
      <c r="G74" s="737"/>
      <c r="H74" s="736" t="s">
        <v>271</v>
      </c>
      <c r="I74" s="737"/>
      <c r="J74" s="780" t="str">
        <f>G71</f>
        <v/>
      </c>
      <c r="K74" s="781"/>
      <c r="L74" s="756" t="str">
        <f>IF(N71=1,IF(AND(H74&lt;&gt;"",J74&lt;&gt;""),IF(J74&gt;=H74,"Submeta cumprida","Submeta não cumprida"),""),"")</f>
        <v/>
      </c>
      <c r="M74" s="757"/>
      <c r="N74" s="250">
        <f>IF(L74="Submeta cumprida",1,0)</f>
        <v>0</v>
      </c>
      <c r="O74" s="246"/>
      <c r="P74" s="246"/>
      <c r="Q74" s="246"/>
      <c r="R74" s="246"/>
      <c r="S74" s="246"/>
      <c r="T74" s="246"/>
      <c r="U74" s="246"/>
    </row>
    <row r="75" spans="1:21" s="87" customFormat="1" ht="51.75" customHeight="1" x14ac:dyDescent="0.2">
      <c r="A75" s="745"/>
      <c r="B75" s="109" t="s">
        <v>215</v>
      </c>
      <c r="C75" s="750" t="s">
        <v>271</v>
      </c>
      <c r="D75" s="677"/>
      <c r="E75" s="678"/>
      <c r="F75" s="765" t="s">
        <v>271</v>
      </c>
      <c r="G75" s="766"/>
      <c r="H75" s="765" t="s">
        <v>271</v>
      </c>
      <c r="I75" s="766"/>
      <c r="J75" s="773" t="str">
        <f>J71</f>
        <v/>
      </c>
      <c r="K75" s="774"/>
      <c r="L75" s="775" t="str">
        <f>IF(N71=1,IF(AND(H75&lt;&gt;"",J75&lt;&gt;""),IF(J75&gt;=H75,"Submeta cumprida","Submeta não cumprida"),""),"")</f>
        <v/>
      </c>
      <c r="M75" s="788"/>
      <c r="N75" s="250">
        <f>IF(L75="Submeta cumprida",1,0)</f>
        <v>0</v>
      </c>
      <c r="O75" s="246"/>
      <c r="P75" s="246"/>
      <c r="Q75" s="246"/>
      <c r="R75" s="246"/>
      <c r="S75" s="246"/>
      <c r="T75" s="246"/>
      <c r="U75" s="246"/>
    </row>
    <row r="76" spans="1:21" s="87" customFormat="1" ht="24" customHeight="1" x14ac:dyDescent="0.2">
      <c r="A76" s="751" t="str">
        <f>IF(H74&lt;&gt;"","Para obter sucesso na Prova 7 é necessário cumprir as submetas     A","")</f>
        <v/>
      </c>
      <c r="B76" s="752"/>
      <c r="C76" s="752"/>
      <c r="D76" s="752"/>
      <c r="E76" s="752"/>
      <c r="F76" s="244" t="str">
        <f>IF(F74&lt;&gt;"",IF(F74&lt;-0.05,"ou","e"),"")</f>
        <v/>
      </c>
      <c r="G76" s="245" t="str">
        <f>IF(H74&lt;&gt;"","B","")</f>
        <v/>
      </c>
      <c r="H76" s="753" t="str">
        <f>IF(N71=1,IF(H74&lt;&gt;"",IF(N76=1,"Foi alcançado sucesso na Prova 7","Não foi alcançado sucesso na Prova 7"),""),"")</f>
        <v/>
      </c>
      <c r="I76" s="754"/>
      <c r="J76" s="754"/>
      <c r="K76" s="754"/>
      <c r="L76" s="754"/>
      <c r="M76" s="755"/>
      <c r="N76" s="246" t="str">
        <f>IF(F76&lt;&gt;"",IF(F76="ou",IF(OR(N74=1,N75=1),1,0),0)+IF(F76="e",IF(AND(N74=1,N75=1),1,0),0),"")</f>
        <v/>
      </c>
      <c r="O76" s="246">
        <f>SUM(C71:D71)</f>
        <v>0</v>
      </c>
      <c r="P76" s="246"/>
      <c r="Q76" s="246"/>
      <c r="R76" s="246"/>
      <c r="S76" s="246"/>
      <c r="T76" s="246"/>
      <c r="U76" s="246"/>
    </row>
    <row r="77" spans="1:21" ht="9" customHeight="1" x14ac:dyDescent="0.25"/>
    <row r="78" spans="1:21" ht="30" customHeight="1" x14ac:dyDescent="0.25">
      <c r="A78" s="419" t="s">
        <v>224</v>
      </c>
      <c r="B78" s="789" t="s">
        <v>271</v>
      </c>
      <c r="C78" s="790"/>
      <c r="D78" s="790"/>
      <c r="E78" s="790"/>
      <c r="F78" s="790"/>
      <c r="G78" s="790"/>
      <c r="H78" s="790"/>
      <c r="I78" s="790"/>
      <c r="J78" s="790"/>
      <c r="K78" s="790"/>
      <c r="L78" s="784" t="s">
        <v>271</v>
      </c>
      <c r="M78" s="785"/>
    </row>
    <row r="79" spans="1:21" s="87" customFormat="1" ht="19.5" customHeight="1" x14ac:dyDescent="0.2">
      <c r="A79" s="747"/>
      <c r="B79" s="748"/>
      <c r="C79" s="747" t="s">
        <v>220</v>
      </c>
      <c r="D79" s="777"/>
      <c r="E79" s="747" t="s">
        <v>207</v>
      </c>
      <c r="F79" s="786"/>
      <c r="G79" s="787"/>
      <c r="H79" s="747" t="s">
        <v>217</v>
      </c>
      <c r="I79" s="786"/>
      <c r="J79" s="787"/>
      <c r="K79" s="96"/>
      <c r="L79" s="113"/>
      <c r="M79" s="114"/>
      <c r="N79" s="246"/>
      <c r="O79" s="246"/>
      <c r="P79" s="246"/>
      <c r="Q79" s="246"/>
      <c r="R79" s="246"/>
      <c r="S79" s="246"/>
      <c r="T79" s="246"/>
      <c r="U79" s="246"/>
    </row>
    <row r="80" spans="1:21" s="92" customFormat="1" ht="74.25" customHeight="1" x14ac:dyDescent="0.2">
      <c r="A80" s="742" t="s">
        <v>209</v>
      </c>
      <c r="B80" s="743"/>
      <c r="C80" s="90" t="s">
        <v>221</v>
      </c>
      <c r="D80" s="90" t="s">
        <v>222</v>
      </c>
      <c r="E80" s="90" t="s">
        <v>210</v>
      </c>
      <c r="F80" s="90" t="s">
        <v>211</v>
      </c>
      <c r="G80" s="91" t="s">
        <v>212</v>
      </c>
      <c r="H80" s="90" t="s">
        <v>210</v>
      </c>
      <c r="I80" s="90" t="s">
        <v>211</v>
      </c>
      <c r="J80" s="91" t="s">
        <v>212</v>
      </c>
      <c r="K80" s="115"/>
      <c r="L80" s="116"/>
      <c r="M80" s="117"/>
      <c r="N80" s="248"/>
      <c r="O80" s="248"/>
      <c r="P80" s="248"/>
      <c r="Q80" s="248"/>
      <c r="R80" s="248"/>
      <c r="S80" s="248"/>
      <c r="T80" s="248"/>
      <c r="U80" s="248"/>
    </row>
    <row r="81" spans="1:23" s="87" customFormat="1" ht="18" customHeight="1" x14ac:dyDescent="0.2">
      <c r="A81" s="749" t="s">
        <v>601</v>
      </c>
      <c r="B81" s="632"/>
      <c r="C81" s="110" t="s">
        <v>271</v>
      </c>
      <c r="D81" s="110" t="s">
        <v>271</v>
      </c>
      <c r="E81" s="93" t="str">
        <f>IF(SUM(C81:D81)&lt;&gt;0,C81/SUM(C81:D81),"")</f>
        <v/>
      </c>
      <c r="F81" s="429" t="s">
        <v>271</v>
      </c>
      <c r="G81" s="94" t="str">
        <f>IF(E81&lt;&gt;"",E81-F81,"")</f>
        <v/>
      </c>
      <c r="H81" s="118" t="s">
        <v>271</v>
      </c>
      <c r="I81" s="428" t="s">
        <v>271</v>
      </c>
      <c r="J81" s="95" t="str">
        <f>IF(H81&lt;&gt;"",H81-I81,"")</f>
        <v/>
      </c>
      <c r="K81" s="119"/>
      <c r="L81" s="120"/>
      <c r="M81" s="121"/>
      <c r="N81" s="246">
        <f>IF(AND(COUNT(C81:D81)&lt;&gt;0,F81&lt;&gt;"",COUNT(H81:I81)&lt;&gt;0),1,0)</f>
        <v>0</v>
      </c>
      <c r="O81" s="246"/>
      <c r="P81" s="246"/>
      <c r="Q81" s="246"/>
      <c r="R81" s="246"/>
      <c r="S81" s="246"/>
      <c r="T81" s="246"/>
      <c r="U81" s="246"/>
    </row>
    <row r="82" spans="1:23" s="87" customFormat="1" ht="12" customHeight="1" x14ac:dyDescent="0.2">
      <c r="A82" s="96"/>
      <c r="B82" s="97"/>
      <c r="C82" s="111" t="s">
        <v>223</v>
      </c>
      <c r="D82" s="98"/>
      <c r="E82" s="98"/>
      <c r="F82" s="98"/>
      <c r="G82" s="98"/>
      <c r="H82" s="99"/>
      <c r="I82" s="100"/>
      <c r="J82" s="99"/>
      <c r="K82" s="101"/>
      <c r="L82" s="102"/>
      <c r="M82" s="103"/>
      <c r="N82" s="246"/>
      <c r="O82" s="246"/>
      <c r="P82" s="246"/>
      <c r="Q82" s="246"/>
      <c r="R82" s="246"/>
      <c r="S82" s="246"/>
      <c r="T82" s="246"/>
      <c r="U82" s="246"/>
    </row>
    <row r="83" spans="1:23" s="107" customFormat="1" ht="24" customHeight="1" x14ac:dyDescent="0.25">
      <c r="A83" s="104"/>
      <c r="B83" s="168"/>
      <c r="C83" s="169"/>
      <c r="D83" s="169"/>
      <c r="E83" s="169"/>
      <c r="F83" s="779" t="s">
        <v>213</v>
      </c>
      <c r="G83" s="779"/>
      <c r="H83" s="779" t="s">
        <v>708</v>
      </c>
      <c r="I83" s="779"/>
      <c r="J83" s="779" t="s">
        <v>266</v>
      </c>
      <c r="K83" s="779"/>
      <c r="L83" s="782" t="s">
        <v>267</v>
      </c>
      <c r="M83" s="783"/>
      <c r="N83" s="249"/>
      <c r="O83" s="251"/>
      <c r="P83" s="251"/>
      <c r="Q83" s="251"/>
      <c r="R83" s="251"/>
      <c r="S83" s="251"/>
      <c r="T83" s="251"/>
      <c r="U83" s="251"/>
    </row>
    <row r="84" spans="1:23" s="87" customFormat="1" ht="51.75" customHeight="1" x14ac:dyDescent="0.2">
      <c r="A84" s="744" t="s">
        <v>264</v>
      </c>
      <c r="B84" s="108" t="s">
        <v>214</v>
      </c>
      <c r="C84" s="746" t="s">
        <v>271</v>
      </c>
      <c r="D84" s="688"/>
      <c r="E84" s="689"/>
      <c r="F84" s="736" t="s">
        <v>271</v>
      </c>
      <c r="G84" s="737"/>
      <c r="H84" s="736" t="s">
        <v>271</v>
      </c>
      <c r="I84" s="737"/>
      <c r="J84" s="780" t="str">
        <f>G81</f>
        <v/>
      </c>
      <c r="K84" s="781"/>
      <c r="L84" s="756" t="str">
        <f>IF(N81=1,IF(AND(H84&lt;&gt;"",J84&lt;&gt;""),IF(J84&gt;=H84,"Submeta cumprida","Submeta não cumprida"),""),"")</f>
        <v/>
      </c>
      <c r="M84" s="771"/>
      <c r="N84" s="250">
        <f>IF(L84="Submeta cumprida",1,0)</f>
        <v>0</v>
      </c>
      <c r="O84" s="246"/>
      <c r="P84" s="246"/>
      <c r="Q84" s="246"/>
      <c r="R84" s="246"/>
      <c r="S84" s="246"/>
      <c r="T84" s="246"/>
      <c r="U84" s="246"/>
    </row>
    <row r="85" spans="1:23" s="87" customFormat="1" ht="51.75" customHeight="1" x14ac:dyDescent="0.2">
      <c r="A85" s="745"/>
      <c r="B85" s="109" t="s">
        <v>215</v>
      </c>
      <c r="C85" s="750" t="s">
        <v>271</v>
      </c>
      <c r="D85" s="677"/>
      <c r="E85" s="678"/>
      <c r="F85" s="765" t="s">
        <v>271</v>
      </c>
      <c r="G85" s="766"/>
      <c r="H85" s="765" t="s">
        <v>271</v>
      </c>
      <c r="I85" s="766"/>
      <c r="J85" s="773" t="str">
        <f>J81</f>
        <v/>
      </c>
      <c r="K85" s="774"/>
      <c r="L85" s="775" t="str">
        <f>IF(N81=1,IF(AND(H85&lt;&gt;"",J85&lt;&gt;""),IF(J85&gt;=H85,"Submeta cumprida","Submeta não cumprida"),""),"")</f>
        <v/>
      </c>
      <c r="M85" s="776"/>
      <c r="N85" s="250">
        <f>IF(L85="Submeta cumprida",1,0)</f>
        <v>0</v>
      </c>
      <c r="O85" s="246"/>
      <c r="P85" s="246"/>
      <c r="Q85" s="246"/>
      <c r="R85" s="246"/>
      <c r="S85" s="246"/>
      <c r="T85" s="246"/>
      <c r="U85" s="246"/>
    </row>
    <row r="86" spans="1:23" s="87" customFormat="1" ht="24" customHeight="1" x14ac:dyDescent="0.2">
      <c r="A86" s="751" t="str">
        <f>IF(H84&lt;&gt;"","Para obter sucesso na Prova 8 é necessário cumprir as submetas     A","")</f>
        <v/>
      </c>
      <c r="B86" s="752"/>
      <c r="C86" s="752"/>
      <c r="D86" s="752"/>
      <c r="E86" s="752"/>
      <c r="F86" s="244" t="str">
        <f>IF(F84&lt;&gt;"",IF(F84&lt;-0.05,"ou","e"),"")</f>
        <v/>
      </c>
      <c r="G86" s="245" t="str">
        <f>IF(H84&lt;&gt;"","B","")</f>
        <v/>
      </c>
      <c r="H86" s="753" t="str">
        <f>IF(N81=1,IF(H84&lt;&gt;"",IF(N86=1,"Foi alcançado sucesso na Prova 8","Não foi alcançado sucesso na Prova 8"),""),"")</f>
        <v/>
      </c>
      <c r="I86" s="754"/>
      <c r="J86" s="754"/>
      <c r="K86" s="754"/>
      <c r="L86" s="754"/>
      <c r="M86" s="755"/>
      <c r="N86" s="246" t="str">
        <f>IF(F86&lt;&gt;"",IF(F86="ou",IF(OR(N84=1,N85=1),1,0),0)+IF(F86="e",IF(AND(N84=1,N85=1),1,0),0),"")</f>
        <v/>
      </c>
      <c r="O86" s="246">
        <f>SUM(C81:D81)</f>
        <v>0</v>
      </c>
      <c r="P86" s="246">
        <f>IF(AND(SUM(O16,O26,O36,O46,O56,O66,O76,O86)&gt;0,OR(N16&lt;&gt;"",N26&lt;&gt;"",N36&lt;&gt;"",N46&lt;&gt;"",N56&lt;&gt;"",N66&lt;&gt;"",N76&lt;&gt;"",N86&lt;&gt;"")),(IF(N16&lt;&gt;"",N16*O16,0)+IF(N26&lt;&gt;"",N26*O26,0)+IF(N36&lt;&gt;"",N36*O36,0)+IF(N46&lt;&gt;"",N46*O46,0)+IF(N56&lt;&gt;"",N56*O56,0)+IF(N66&lt;&gt;"",N66*O66,0)+IF(N76&lt;&gt;"",N76*O76,0)+IF(N86&lt;&gt;"",N86*O86,0))/SUM(O16,O26,O36,O46,O56,O66,O76,O86),"")</f>
        <v>0</v>
      </c>
      <c r="Q86" s="246"/>
      <c r="R86" s="246"/>
      <c r="S86" s="246"/>
      <c r="T86" s="246"/>
      <c r="U86" s="246"/>
    </row>
    <row r="87" spans="1:23" ht="15" customHeight="1" x14ac:dyDescent="0.25"/>
    <row r="88" spans="1:23" ht="36.75" customHeight="1" x14ac:dyDescent="0.35">
      <c r="A88" s="764" t="s">
        <v>602</v>
      </c>
      <c r="B88" s="764"/>
      <c r="C88" s="764"/>
      <c r="D88" s="764"/>
      <c r="E88" s="764"/>
      <c r="F88" s="764"/>
      <c r="G88" s="764"/>
      <c r="H88" s="764"/>
      <c r="I88" s="764"/>
      <c r="J88" s="764"/>
      <c r="K88" s="764"/>
      <c r="L88" s="420">
        <f>IF(OR(H86&lt;&gt;"",H76&lt;&gt;"",H66&lt;&gt;"",H56&lt;&gt;"",H46&lt;&gt;"",H36&lt;&gt;"",H26&lt;&gt;"",H16&lt;&gt;""),ROUND(P86,2),"")</f>
        <v>0</v>
      </c>
      <c r="M88" s="202"/>
    </row>
    <row r="89" spans="1:23" ht="15" customHeight="1" x14ac:dyDescent="0.25"/>
    <row r="90" spans="1:23" ht="36.75" customHeight="1" x14ac:dyDescent="0.25">
      <c r="A90" s="772" t="s">
        <v>225</v>
      </c>
      <c r="B90" s="697"/>
      <c r="C90" s="697"/>
      <c r="D90" s="697"/>
      <c r="E90" s="697"/>
      <c r="F90" s="697"/>
      <c r="G90" s="697"/>
      <c r="H90" s="697"/>
      <c r="I90" s="697"/>
      <c r="J90" s="697"/>
      <c r="K90" s="697"/>
      <c r="L90" s="697"/>
      <c r="M90" s="697"/>
    </row>
    <row r="91" spans="1:23" x14ac:dyDescent="0.25">
      <c r="I91" s="87"/>
      <c r="J91" s="87"/>
      <c r="K91" s="87"/>
      <c r="L91" s="87"/>
      <c r="M91" s="87"/>
    </row>
    <row r="92" spans="1:23" ht="30" customHeight="1" x14ac:dyDescent="0.25">
      <c r="A92" s="739" t="s">
        <v>226</v>
      </c>
      <c r="B92" s="740"/>
      <c r="C92" s="740"/>
      <c r="D92" s="740"/>
      <c r="E92" s="740"/>
      <c r="F92" s="740"/>
      <c r="G92" s="740"/>
      <c r="H92" s="740"/>
      <c r="I92" s="740"/>
      <c r="J92" s="740"/>
      <c r="K92" s="740"/>
      <c r="L92" s="740"/>
      <c r="M92" s="741"/>
    </row>
    <row r="93" spans="1:23" s="92" customFormat="1" ht="74.25" customHeight="1" x14ac:dyDescent="0.2">
      <c r="A93" s="645" t="s">
        <v>209</v>
      </c>
      <c r="B93" s="632"/>
      <c r="C93" s="122" t="s">
        <v>227</v>
      </c>
      <c r="D93" s="122" t="s">
        <v>228</v>
      </c>
      <c r="E93" s="122" t="s">
        <v>229</v>
      </c>
      <c r="F93" s="122" t="s">
        <v>230</v>
      </c>
      <c r="G93" s="122" t="s">
        <v>231</v>
      </c>
      <c r="H93" s="122" t="s">
        <v>232</v>
      </c>
      <c r="I93" s="758" t="s">
        <v>681</v>
      </c>
      <c r="J93" s="759"/>
      <c r="K93" s="759"/>
      <c r="L93" s="759"/>
      <c r="M93" s="760"/>
      <c r="N93" s="248"/>
      <c r="O93" s="248"/>
      <c r="P93" s="248"/>
      <c r="Q93" s="248"/>
      <c r="R93" s="248"/>
      <c r="S93" s="248"/>
      <c r="T93" s="248"/>
      <c r="U93" s="248"/>
      <c r="W93" s="262"/>
    </row>
    <row r="94" spans="1:23" s="87" customFormat="1" ht="18" customHeight="1" x14ac:dyDescent="0.2">
      <c r="A94" s="645" t="s">
        <v>601</v>
      </c>
      <c r="B94" s="632"/>
      <c r="C94" s="218">
        <v>450</v>
      </c>
      <c r="D94" s="218">
        <v>6</v>
      </c>
      <c r="E94" s="123">
        <f>IF(AND(C94&lt;&gt;0,C94&lt;&gt;""),ROUND(D94/C94,4),"")</f>
        <v>1.3299999999999999E-2</v>
      </c>
      <c r="F94" s="218">
        <v>450</v>
      </c>
      <c r="G94" s="218">
        <v>326</v>
      </c>
      <c r="H94" s="124">
        <f>IF(AND(F94&lt;&gt;0,F94&lt;&gt;""),ROUND(G94/F94,4),"")</f>
        <v>0.72440000000000004</v>
      </c>
      <c r="I94" s="628"/>
      <c r="J94" s="629"/>
      <c r="K94" s="629"/>
      <c r="L94" s="629"/>
      <c r="M94" s="629"/>
      <c r="N94" s="246">
        <f>IF(AND(COUNT(C94:D94)&lt;&gt;0,COUNT(F94:G94)&lt;&gt;0),1,0)</f>
        <v>1</v>
      </c>
      <c r="O94" s="246"/>
      <c r="P94" s="246"/>
      <c r="Q94" s="246"/>
      <c r="R94" s="246"/>
      <c r="S94" s="246"/>
      <c r="T94" s="246"/>
      <c r="U94" s="246"/>
    </row>
    <row r="95" spans="1:23" s="87" customFormat="1" ht="21.75" customHeight="1" x14ac:dyDescent="0.2">
      <c r="A95" s="767" t="s">
        <v>685</v>
      </c>
      <c r="B95" s="768"/>
      <c r="C95" s="769"/>
      <c r="D95" s="769"/>
      <c r="E95" s="769"/>
      <c r="F95" s="769"/>
      <c r="G95" s="769"/>
      <c r="H95" s="769"/>
      <c r="I95" s="769"/>
      <c r="J95" s="769"/>
      <c r="K95" s="769"/>
      <c r="L95" s="769"/>
      <c r="M95" s="770"/>
      <c r="N95" s="246"/>
      <c r="O95" s="246"/>
      <c r="P95" s="246"/>
      <c r="Q95" s="246"/>
      <c r="R95" s="246"/>
      <c r="S95" s="246"/>
      <c r="T95" s="246"/>
      <c r="U95" s="246"/>
    </row>
    <row r="96" spans="1:23" s="107" customFormat="1" ht="21.75" customHeight="1" x14ac:dyDescent="0.25">
      <c r="A96" s="761" t="s">
        <v>619</v>
      </c>
      <c r="B96" s="762"/>
      <c r="C96" s="762"/>
      <c r="D96" s="762"/>
      <c r="E96" s="125"/>
      <c r="F96" s="662" t="s">
        <v>213</v>
      </c>
      <c r="G96" s="664"/>
      <c r="H96" s="646" t="s">
        <v>708</v>
      </c>
      <c r="I96" s="646"/>
      <c r="J96" s="647" t="s">
        <v>266</v>
      </c>
      <c r="K96" s="647"/>
      <c r="L96" s="662" t="s">
        <v>267</v>
      </c>
      <c r="M96" s="663"/>
      <c r="N96" s="251"/>
      <c r="O96" s="251"/>
      <c r="P96" s="251"/>
      <c r="Q96" s="251"/>
      <c r="R96" s="251"/>
      <c r="S96" s="251"/>
      <c r="T96" s="251"/>
      <c r="U96" s="251"/>
    </row>
    <row r="97" spans="1:21" s="87" customFormat="1" ht="51.75" customHeight="1" x14ac:dyDescent="0.2">
      <c r="A97" s="683" t="s">
        <v>264</v>
      </c>
      <c r="B97" s="126" t="s">
        <v>214</v>
      </c>
      <c r="C97" s="687" t="s">
        <v>391</v>
      </c>
      <c r="D97" s="688"/>
      <c r="E97" s="689"/>
      <c r="F97" s="679">
        <v>7.6300000000000007E-2</v>
      </c>
      <c r="G97" s="680"/>
      <c r="H97" s="679">
        <v>2.6300000000000004E-2</v>
      </c>
      <c r="I97" s="680"/>
      <c r="J97" s="636">
        <f>E94</f>
        <v>1.3299999999999999E-2</v>
      </c>
      <c r="K97" s="637"/>
      <c r="L97" s="667" t="str">
        <f>IF(N94=1,IF(AND(H97&lt;&gt;"",J97&lt;&gt;""),IF(J97&lt;=H97,"Submeta cumprida","Submeta não cumprida"),""),"")</f>
        <v>Submeta cumprida</v>
      </c>
      <c r="M97" s="668"/>
      <c r="N97" s="250">
        <f>IF(L97="Submeta cumprida",1,0)</f>
        <v>1</v>
      </c>
      <c r="O97" s="246"/>
      <c r="P97" s="246"/>
      <c r="Q97" s="246"/>
      <c r="R97" s="246"/>
      <c r="S97" s="246"/>
      <c r="T97" s="246"/>
      <c r="U97" s="246"/>
    </row>
    <row r="98" spans="1:21" s="87" customFormat="1" ht="51.75" customHeight="1" x14ac:dyDescent="0.2">
      <c r="A98" s="684"/>
      <c r="B98" s="127" t="s">
        <v>215</v>
      </c>
      <c r="C98" s="676" t="s">
        <v>440</v>
      </c>
      <c r="D98" s="677"/>
      <c r="E98" s="678"/>
      <c r="F98" s="655">
        <v>0.70820000000000005</v>
      </c>
      <c r="G98" s="656"/>
      <c r="H98" s="655">
        <v>0.74820000000000009</v>
      </c>
      <c r="I98" s="656"/>
      <c r="J98" s="665">
        <f>H94</f>
        <v>0.72440000000000004</v>
      </c>
      <c r="K98" s="666"/>
      <c r="L98" s="685" t="str">
        <f>IF(N94=1,IF(AND(H98&lt;&gt;"",J98&lt;&gt;""),IF(J98&gt;=H98,"Submeta cumprida","Submeta não cumprida"),""),"")</f>
        <v>Submeta não cumprida</v>
      </c>
      <c r="M98" s="686"/>
      <c r="N98" s="250">
        <f>IF(L98="Submeta cumprida",1,0)</f>
        <v>0</v>
      </c>
      <c r="O98" s="246"/>
      <c r="P98" s="246"/>
      <c r="Q98" s="246"/>
      <c r="R98" s="246"/>
      <c r="S98" s="246"/>
      <c r="T98" s="246"/>
      <c r="U98" s="246"/>
    </row>
    <row r="99" spans="1:21" s="87" customFormat="1" ht="17.25" customHeight="1" x14ac:dyDescent="0.2">
      <c r="A99" s="669" t="s">
        <v>268</v>
      </c>
      <c r="B99" s="670"/>
      <c r="C99" s="670"/>
      <c r="D99" s="670"/>
      <c r="E99" s="670"/>
      <c r="F99" s="670"/>
      <c r="G99" s="671"/>
      <c r="H99" s="672" t="str">
        <f>IF(N94=1,IF(H97&lt;&gt;"",IF(N99=1,"Foi alcançado sucesso neste ciclo de ensino","Não foi alcançado sucesso neste ciclo de ensino"),""),"")</f>
        <v>Foi alcançado sucesso neste ciclo de ensino</v>
      </c>
      <c r="I99" s="673"/>
      <c r="J99" s="673"/>
      <c r="K99" s="673"/>
      <c r="L99" s="673"/>
      <c r="M99" s="674"/>
      <c r="N99" s="246">
        <f>IF(H97&lt;&gt;"",IF(OR(N97=1,N98=1),1,0),"")</f>
        <v>1</v>
      </c>
      <c r="O99" s="423">
        <f>C94</f>
        <v>450</v>
      </c>
      <c r="P99" s="246"/>
      <c r="Q99" s="246"/>
      <c r="R99" s="246"/>
      <c r="S99" s="246"/>
      <c r="T99" s="246"/>
      <c r="U99" s="246"/>
    </row>
    <row r="100" spans="1:21" ht="9" customHeight="1" x14ac:dyDescent="0.25">
      <c r="I100" s="87"/>
      <c r="J100" s="87"/>
      <c r="K100" s="87"/>
      <c r="L100" s="87"/>
      <c r="M100" s="87"/>
    </row>
    <row r="101" spans="1:21" ht="30" customHeight="1" x14ac:dyDescent="0.25">
      <c r="A101" s="739" t="s">
        <v>233</v>
      </c>
      <c r="B101" s="740"/>
      <c r="C101" s="740"/>
      <c r="D101" s="740"/>
      <c r="E101" s="740"/>
      <c r="F101" s="740"/>
      <c r="G101" s="740"/>
      <c r="H101" s="740"/>
      <c r="I101" s="740"/>
      <c r="J101" s="740"/>
      <c r="K101" s="740"/>
      <c r="L101" s="740"/>
      <c r="M101" s="741"/>
    </row>
    <row r="102" spans="1:21" s="92" customFormat="1" ht="74.25" customHeight="1" x14ac:dyDescent="0.2">
      <c r="A102" s="645" t="s">
        <v>209</v>
      </c>
      <c r="B102" s="632"/>
      <c r="C102" s="122" t="s">
        <v>227</v>
      </c>
      <c r="D102" s="122" t="s">
        <v>228</v>
      </c>
      <c r="E102" s="122" t="s">
        <v>229</v>
      </c>
      <c r="F102" s="122" t="s">
        <v>230</v>
      </c>
      <c r="G102" s="122" t="s">
        <v>231</v>
      </c>
      <c r="H102" s="122" t="s">
        <v>232</v>
      </c>
      <c r="I102" s="758" t="s">
        <v>682</v>
      </c>
      <c r="J102" s="759"/>
      <c r="K102" s="759"/>
      <c r="L102" s="759"/>
      <c r="M102" s="760"/>
      <c r="N102" s="248"/>
      <c r="O102" s="248"/>
      <c r="P102" s="248"/>
      <c r="Q102" s="248"/>
      <c r="R102" s="248"/>
      <c r="S102" s="248"/>
      <c r="T102" s="248"/>
      <c r="U102" s="248"/>
    </row>
    <row r="103" spans="1:21" s="87" customFormat="1" ht="18" customHeight="1" x14ac:dyDescent="0.2">
      <c r="A103" s="645" t="s">
        <v>601</v>
      </c>
      <c r="B103" s="632"/>
      <c r="C103" s="110">
        <v>243</v>
      </c>
      <c r="D103" s="110">
        <v>14</v>
      </c>
      <c r="E103" s="123">
        <f>IF(AND(C103&lt;&gt;0,C103&lt;&gt;""),ROUND(D103/C103,4),"")</f>
        <v>5.7599999999999998E-2</v>
      </c>
      <c r="F103" s="110">
        <v>243</v>
      </c>
      <c r="G103" s="110">
        <v>132</v>
      </c>
      <c r="H103" s="124">
        <f>IF(AND(F103&lt;&gt;0,F103&lt;&gt;""),ROUND(G103/F103,4),"")</f>
        <v>0.54320000000000002</v>
      </c>
      <c r="I103" s="628"/>
      <c r="J103" s="629"/>
      <c r="K103" s="629"/>
      <c r="L103" s="629"/>
      <c r="M103" s="629"/>
      <c r="N103" s="246">
        <f>IF(AND(COUNT(C103:D103)&lt;&gt;0,COUNT(F103:G103)&lt;&gt;0),1,0)</f>
        <v>1</v>
      </c>
      <c r="O103" s="246"/>
      <c r="P103" s="246"/>
      <c r="Q103" s="246"/>
      <c r="R103" s="246"/>
      <c r="S103" s="246"/>
      <c r="T103" s="246"/>
      <c r="U103" s="246"/>
    </row>
    <row r="104" spans="1:21" s="87" customFormat="1" ht="21.75" customHeight="1" x14ac:dyDescent="0.2">
      <c r="A104" s="659" t="s">
        <v>686</v>
      </c>
      <c r="B104" s="660"/>
      <c r="C104" s="660"/>
      <c r="D104" s="660"/>
      <c r="E104" s="660"/>
      <c r="F104" s="660"/>
      <c r="G104" s="660"/>
      <c r="H104" s="660"/>
      <c r="I104" s="660"/>
      <c r="J104" s="660"/>
      <c r="K104" s="660"/>
      <c r="L104" s="660"/>
      <c r="M104" s="661"/>
      <c r="N104" s="246"/>
      <c r="O104" s="246"/>
      <c r="P104" s="246"/>
      <c r="Q104" s="246"/>
      <c r="R104" s="246"/>
      <c r="S104" s="246"/>
      <c r="T104" s="246"/>
      <c r="U104" s="246"/>
    </row>
    <row r="105" spans="1:21" s="107" customFormat="1" ht="21.75" customHeight="1" x14ac:dyDescent="0.25">
      <c r="A105" s="761" t="s">
        <v>636</v>
      </c>
      <c r="B105" s="762"/>
      <c r="C105" s="762"/>
      <c r="D105" s="762"/>
      <c r="E105" s="167"/>
      <c r="F105" s="662" t="s">
        <v>213</v>
      </c>
      <c r="G105" s="664"/>
      <c r="H105" s="646" t="s">
        <v>708</v>
      </c>
      <c r="I105" s="646"/>
      <c r="J105" s="647" t="s">
        <v>266</v>
      </c>
      <c r="K105" s="647"/>
      <c r="L105" s="662" t="s">
        <v>267</v>
      </c>
      <c r="M105" s="663"/>
      <c r="N105" s="251"/>
      <c r="O105" s="251"/>
      <c r="P105" s="251"/>
      <c r="Q105" s="251"/>
      <c r="R105" s="251"/>
      <c r="S105" s="251"/>
      <c r="T105" s="251"/>
      <c r="U105" s="251"/>
    </row>
    <row r="106" spans="1:21" s="87" customFormat="1" ht="51.75" customHeight="1" x14ac:dyDescent="0.2">
      <c r="A106" s="763" t="s">
        <v>271</v>
      </c>
      <c r="B106" s="126" t="s">
        <v>214</v>
      </c>
      <c r="C106" s="687" t="s">
        <v>391</v>
      </c>
      <c r="D106" s="688"/>
      <c r="E106" s="689"/>
      <c r="F106" s="679">
        <v>0.17019999999999999</v>
      </c>
      <c r="G106" s="680"/>
      <c r="H106" s="679">
        <v>0.12019999999999999</v>
      </c>
      <c r="I106" s="680"/>
      <c r="J106" s="636">
        <f>E103</f>
        <v>5.7599999999999998E-2</v>
      </c>
      <c r="K106" s="637"/>
      <c r="L106" s="667" t="str">
        <f>IF(N103=1,IF(AND(H106&lt;&gt;"",J106&lt;&gt;""),IF(J106&lt;=H106,"Submeta cumprida","Submeta não cumprida"),""),"")</f>
        <v>Submeta cumprida</v>
      </c>
      <c r="M106" s="668"/>
      <c r="N106" s="250">
        <f>IF(L106="Submeta cumprida",1,0)</f>
        <v>1</v>
      </c>
      <c r="O106" s="246"/>
      <c r="P106" s="246"/>
      <c r="Q106" s="246"/>
      <c r="R106" s="246"/>
      <c r="S106" s="246"/>
      <c r="T106" s="246"/>
      <c r="U106" s="246"/>
    </row>
    <row r="107" spans="1:21" s="87" customFormat="1" ht="51.75" customHeight="1" x14ac:dyDescent="0.2">
      <c r="A107" s="684"/>
      <c r="B107" s="127" t="s">
        <v>215</v>
      </c>
      <c r="C107" s="676" t="s">
        <v>440</v>
      </c>
      <c r="D107" s="677"/>
      <c r="E107" s="678"/>
      <c r="F107" s="655">
        <v>0.51529999999999998</v>
      </c>
      <c r="G107" s="656"/>
      <c r="H107" s="655">
        <v>0.55530000000000002</v>
      </c>
      <c r="I107" s="656"/>
      <c r="J107" s="665">
        <f>H103</f>
        <v>0.54320000000000002</v>
      </c>
      <c r="K107" s="666"/>
      <c r="L107" s="685" t="str">
        <f>IF(N103=1,IF(AND(H107&lt;&gt;"",J107&lt;&gt;""),IF(J107&gt;=H107,"Submeta cumprida","Submeta não cumprida"),""),"")</f>
        <v>Submeta não cumprida</v>
      </c>
      <c r="M107" s="686"/>
      <c r="N107" s="250">
        <f>IF(L107="Submeta cumprida",1,0)</f>
        <v>0</v>
      </c>
      <c r="O107" s="246"/>
      <c r="P107" s="246"/>
      <c r="Q107" s="246"/>
      <c r="R107" s="246"/>
      <c r="S107" s="246"/>
      <c r="T107" s="246"/>
      <c r="U107" s="246"/>
    </row>
    <row r="108" spans="1:21" s="87" customFormat="1" ht="17.25" customHeight="1" x14ac:dyDescent="0.2">
      <c r="A108" s="669" t="s">
        <v>268</v>
      </c>
      <c r="B108" s="670"/>
      <c r="C108" s="670"/>
      <c r="D108" s="670"/>
      <c r="E108" s="670"/>
      <c r="F108" s="670"/>
      <c r="G108" s="671"/>
      <c r="H108" s="672" t="str">
        <f>IF(N103=1,IF(H106&lt;&gt;"",IF(N108=1,"Foi alcançado sucesso neste ciclo de ensino","Não foi alcançado sucesso neste ciclo de ensino"),""),"")</f>
        <v>Foi alcançado sucesso neste ciclo de ensino</v>
      </c>
      <c r="I108" s="673"/>
      <c r="J108" s="673"/>
      <c r="K108" s="673"/>
      <c r="L108" s="673"/>
      <c r="M108" s="674"/>
      <c r="N108" s="246">
        <f>IF(H106&lt;&gt;"",IF(OR(N106=1,N107=1),1,0),"")</f>
        <v>1</v>
      </c>
      <c r="O108" s="246">
        <f>C103</f>
        <v>243</v>
      </c>
      <c r="P108" s="246"/>
      <c r="Q108" s="246"/>
      <c r="R108" s="246"/>
      <c r="S108" s="246"/>
      <c r="T108" s="246"/>
      <c r="U108" s="246"/>
    </row>
    <row r="109" spans="1:21" ht="9" customHeight="1" x14ac:dyDescent="0.25">
      <c r="I109" s="87"/>
      <c r="J109" s="87"/>
      <c r="K109" s="87"/>
      <c r="L109" s="87"/>
      <c r="M109" s="87"/>
    </row>
    <row r="110" spans="1:21" ht="30" customHeight="1" x14ac:dyDescent="0.25">
      <c r="A110" s="739" t="s">
        <v>234</v>
      </c>
      <c r="B110" s="740"/>
      <c r="C110" s="740"/>
      <c r="D110" s="740"/>
      <c r="E110" s="740"/>
      <c r="F110" s="740"/>
      <c r="G110" s="740"/>
      <c r="H110" s="740"/>
      <c r="I110" s="740"/>
      <c r="J110" s="740"/>
      <c r="K110" s="740"/>
      <c r="L110" s="740"/>
      <c r="M110" s="741"/>
    </row>
    <row r="111" spans="1:21" s="92" customFormat="1" ht="74.25" customHeight="1" x14ac:dyDescent="0.2">
      <c r="A111" s="645" t="s">
        <v>209</v>
      </c>
      <c r="B111" s="632"/>
      <c r="C111" s="122" t="s">
        <v>227</v>
      </c>
      <c r="D111" s="122" t="s">
        <v>228</v>
      </c>
      <c r="E111" s="122" t="s">
        <v>229</v>
      </c>
      <c r="F111" s="122" t="s">
        <v>230</v>
      </c>
      <c r="G111" s="122" t="s">
        <v>231</v>
      </c>
      <c r="H111" s="122" t="s">
        <v>232</v>
      </c>
      <c r="I111" s="758" t="s">
        <v>683</v>
      </c>
      <c r="J111" s="759"/>
      <c r="K111" s="759"/>
      <c r="L111" s="759"/>
      <c r="M111" s="760"/>
      <c r="N111" s="248"/>
      <c r="O111" s="248"/>
      <c r="P111" s="248"/>
      <c r="Q111" s="248"/>
      <c r="R111" s="248"/>
      <c r="S111" s="248"/>
      <c r="T111" s="248"/>
      <c r="U111" s="248"/>
    </row>
    <row r="112" spans="1:21" s="87" customFormat="1" ht="18" customHeight="1" x14ac:dyDescent="0.2">
      <c r="A112" s="645" t="s">
        <v>601</v>
      </c>
      <c r="B112" s="632"/>
      <c r="C112" s="110">
        <v>311</v>
      </c>
      <c r="D112" s="110">
        <v>14</v>
      </c>
      <c r="E112" s="123">
        <f>IF(AND(C112&lt;&gt;0,C112&lt;&gt;""),ROUND(D112/C112,4),"")</f>
        <v>4.4999999999999998E-2</v>
      </c>
      <c r="F112" s="110">
        <v>362</v>
      </c>
      <c r="G112" s="110">
        <v>170</v>
      </c>
      <c r="H112" s="124">
        <f>IF(AND(F112&lt;&gt;0,F112&lt;&gt;""),ROUND(G112/F112,4),"")</f>
        <v>0.46960000000000002</v>
      </c>
      <c r="I112" s="628"/>
      <c r="J112" s="629"/>
      <c r="K112" s="629"/>
      <c r="L112" s="629"/>
      <c r="M112" s="629"/>
      <c r="N112" s="246">
        <f>IF(AND(COUNT(C112:D112)&lt;&gt;0,COUNT(F112:G112)&lt;&gt;0),1,0)</f>
        <v>1</v>
      </c>
      <c r="O112" s="246"/>
      <c r="P112" s="246"/>
      <c r="Q112" s="246"/>
      <c r="R112" s="246"/>
      <c r="S112" s="246"/>
      <c r="T112" s="246"/>
      <c r="U112" s="246"/>
    </row>
    <row r="113" spans="1:21" s="87" customFormat="1" ht="21.75" customHeight="1" x14ac:dyDescent="0.2">
      <c r="A113" s="659" t="s">
        <v>687</v>
      </c>
      <c r="B113" s="660"/>
      <c r="C113" s="660"/>
      <c r="D113" s="660"/>
      <c r="E113" s="660"/>
      <c r="F113" s="660"/>
      <c r="G113" s="660"/>
      <c r="H113" s="660"/>
      <c r="I113" s="660"/>
      <c r="J113" s="660"/>
      <c r="K113" s="660"/>
      <c r="L113" s="660"/>
      <c r="M113" s="661"/>
      <c r="N113" s="246"/>
      <c r="O113" s="246"/>
      <c r="P113" s="246"/>
      <c r="Q113" s="246"/>
      <c r="R113" s="246"/>
      <c r="S113" s="246"/>
      <c r="T113" s="246"/>
      <c r="U113" s="246"/>
    </row>
    <row r="114" spans="1:21" s="107" customFormat="1" ht="21.75" customHeight="1" x14ac:dyDescent="0.25">
      <c r="A114" s="761" t="s">
        <v>619</v>
      </c>
      <c r="B114" s="762"/>
      <c r="C114" s="762"/>
      <c r="D114" s="762"/>
      <c r="E114" s="167"/>
      <c r="F114" s="662" t="s">
        <v>213</v>
      </c>
      <c r="G114" s="664"/>
      <c r="H114" s="646" t="s">
        <v>708</v>
      </c>
      <c r="I114" s="646"/>
      <c r="J114" s="647" t="s">
        <v>266</v>
      </c>
      <c r="K114" s="647"/>
      <c r="L114" s="662" t="s">
        <v>267</v>
      </c>
      <c r="M114" s="663"/>
      <c r="N114" s="251"/>
      <c r="O114" s="251"/>
      <c r="P114" s="251"/>
      <c r="Q114" s="251"/>
      <c r="R114" s="251"/>
      <c r="S114" s="251"/>
      <c r="T114" s="251"/>
      <c r="U114" s="251"/>
    </row>
    <row r="115" spans="1:21" s="87" customFormat="1" ht="51.75" customHeight="1" x14ac:dyDescent="0.2">
      <c r="A115" s="683" t="s">
        <v>264</v>
      </c>
      <c r="B115" s="126" t="s">
        <v>214</v>
      </c>
      <c r="C115" s="687" t="s">
        <v>391</v>
      </c>
      <c r="D115" s="688"/>
      <c r="E115" s="689"/>
      <c r="F115" s="679">
        <v>0.26700000000000002</v>
      </c>
      <c r="G115" s="680"/>
      <c r="H115" s="679">
        <v>0.21700000000000003</v>
      </c>
      <c r="I115" s="680"/>
      <c r="J115" s="636">
        <f>E112</f>
        <v>4.4999999999999998E-2</v>
      </c>
      <c r="K115" s="637"/>
      <c r="L115" s="667" t="str">
        <f>IF(N112=1,IF(AND(H115&lt;&gt;"",J115&lt;&gt;""),IF(J115&lt;=H115,"Submeta cumprida","Submeta não cumprida"),""),"")</f>
        <v>Submeta cumprida</v>
      </c>
      <c r="M115" s="668"/>
      <c r="N115" s="250">
        <f>IF(L115="Submeta cumprida",1,0)</f>
        <v>1</v>
      </c>
      <c r="O115" s="246"/>
      <c r="P115" s="246"/>
      <c r="Q115" s="246"/>
      <c r="R115" s="246"/>
      <c r="S115" s="246"/>
      <c r="T115" s="246"/>
      <c r="U115" s="246"/>
    </row>
    <row r="116" spans="1:21" s="87" customFormat="1" ht="51.75" customHeight="1" x14ac:dyDescent="0.2">
      <c r="A116" s="684"/>
      <c r="B116" s="127" t="s">
        <v>215</v>
      </c>
      <c r="C116" s="676" t="s">
        <v>440</v>
      </c>
      <c r="D116" s="677"/>
      <c r="E116" s="678"/>
      <c r="F116" s="655">
        <v>0.37190000000000001</v>
      </c>
      <c r="G116" s="656"/>
      <c r="H116" s="655">
        <v>0.41189999999999999</v>
      </c>
      <c r="I116" s="656"/>
      <c r="J116" s="665">
        <f>H112</f>
        <v>0.46960000000000002</v>
      </c>
      <c r="K116" s="666"/>
      <c r="L116" s="685" t="str">
        <f>IF(N112=1,IF(AND(H116&lt;&gt;"",J116&lt;&gt;""),IF(J116&gt;=H116,"Submeta cumprida","Submeta não cumprida"),""),"")</f>
        <v>Submeta cumprida</v>
      </c>
      <c r="M116" s="686"/>
      <c r="N116" s="250">
        <f>IF(L116="Submeta cumprida",1,0)</f>
        <v>1</v>
      </c>
      <c r="O116" s="246"/>
      <c r="P116" s="246"/>
      <c r="Q116" s="246"/>
      <c r="R116" s="246"/>
      <c r="S116" s="246"/>
      <c r="T116" s="246"/>
      <c r="U116" s="246"/>
    </row>
    <row r="117" spans="1:21" s="87" customFormat="1" ht="17.25" customHeight="1" x14ac:dyDescent="0.2">
      <c r="A117" s="669" t="s">
        <v>268</v>
      </c>
      <c r="B117" s="670"/>
      <c r="C117" s="670"/>
      <c r="D117" s="670"/>
      <c r="E117" s="670"/>
      <c r="F117" s="670"/>
      <c r="G117" s="671"/>
      <c r="H117" s="672" t="str">
        <f>IF(N112=1,IF(H115&lt;&gt;"",IF(N117=1,"Foi alcançado sucesso neste ciclo de ensino","Não foi alcançado sucesso neste ciclo de ensino"),""),"")</f>
        <v>Foi alcançado sucesso neste ciclo de ensino</v>
      </c>
      <c r="I117" s="673"/>
      <c r="J117" s="673"/>
      <c r="K117" s="673"/>
      <c r="L117" s="673"/>
      <c r="M117" s="674"/>
      <c r="N117" s="246">
        <f>IF(H115&lt;&gt;"",IF(OR(N115=1,N116=1),1,0),"")</f>
        <v>1</v>
      </c>
      <c r="O117" s="246">
        <f>C112</f>
        <v>311</v>
      </c>
      <c r="P117" s="246"/>
      <c r="Q117" s="246"/>
      <c r="R117" s="246"/>
      <c r="S117" s="246"/>
      <c r="T117" s="246"/>
      <c r="U117" s="246"/>
    </row>
    <row r="118" spans="1:21" ht="9" customHeight="1" x14ac:dyDescent="0.25">
      <c r="I118" s="87"/>
      <c r="J118" s="87"/>
      <c r="K118" s="87"/>
      <c r="L118" s="87"/>
      <c r="M118" s="87"/>
    </row>
    <row r="119" spans="1:21" ht="30" customHeight="1" x14ac:dyDescent="0.25">
      <c r="A119" s="739" t="s">
        <v>235</v>
      </c>
      <c r="B119" s="740"/>
      <c r="C119" s="740"/>
      <c r="D119" s="740"/>
      <c r="E119" s="740"/>
      <c r="F119" s="740"/>
      <c r="G119" s="740"/>
      <c r="H119" s="740"/>
      <c r="I119" s="740"/>
      <c r="J119" s="740"/>
      <c r="K119" s="740"/>
      <c r="L119" s="740"/>
      <c r="M119" s="741"/>
    </row>
    <row r="120" spans="1:21" s="92" customFormat="1" ht="74.25" customHeight="1" x14ac:dyDescent="0.2">
      <c r="A120" s="645" t="s">
        <v>209</v>
      </c>
      <c r="B120" s="632"/>
      <c r="C120" s="122" t="s">
        <v>236</v>
      </c>
      <c r="D120" s="122" t="s">
        <v>228</v>
      </c>
      <c r="E120" s="122" t="s">
        <v>229</v>
      </c>
      <c r="F120" s="122" t="s">
        <v>230</v>
      </c>
      <c r="G120" s="122" t="s">
        <v>231</v>
      </c>
      <c r="H120" s="122" t="s">
        <v>232</v>
      </c>
      <c r="I120" s="758" t="s">
        <v>683</v>
      </c>
      <c r="J120" s="759"/>
      <c r="K120" s="759"/>
      <c r="L120" s="759"/>
      <c r="M120" s="760"/>
      <c r="N120" s="248"/>
      <c r="O120" s="248"/>
      <c r="P120" s="248"/>
      <c r="Q120" s="248"/>
      <c r="R120" s="248"/>
      <c r="S120" s="248"/>
      <c r="T120" s="248"/>
      <c r="U120" s="248"/>
    </row>
    <row r="121" spans="1:21" s="87" customFormat="1" ht="18" customHeight="1" x14ac:dyDescent="0.2">
      <c r="A121" s="645" t="s">
        <v>601</v>
      </c>
      <c r="B121" s="632"/>
      <c r="C121" s="110"/>
      <c r="D121" s="110"/>
      <c r="E121" s="123" t="str">
        <f>IF(AND(C121&lt;&gt;0,C121&lt;&gt;""),ROUND(D121/C121,4),"")</f>
        <v/>
      </c>
      <c r="F121" s="110"/>
      <c r="G121" s="110"/>
      <c r="H121" s="124" t="str">
        <f>IF(AND(F121&lt;&gt;0,F121&lt;&gt;""),ROUND(G121/F121,4),"")</f>
        <v/>
      </c>
      <c r="I121" s="628"/>
      <c r="J121" s="629"/>
      <c r="K121" s="629"/>
      <c r="L121" s="629"/>
      <c r="M121" s="629"/>
      <c r="N121" s="246">
        <f>IF(AND(COUNT(C121:D121)&lt;&gt;0,COUNT(F121:G121)&lt;&gt;0),1,0)</f>
        <v>0</v>
      </c>
      <c r="O121" s="246"/>
      <c r="P121" s="246"/>
      <c r="Q121" s="246"/>
      <c r="R121" s="246"/>
      <c r="S121" s="246"/>
      <c r="T121" s="246"/>
      <c r="U121" s="246"/>
    </row>
    <row r="122" spans="1:21" s="87" customFormat="1" ht="21.75" customHeight="1" x14ac:dyDescent="0.2">
      <c r="A122" s="659" t="s">
        <v>688</v>
      </c>
      <c r="B122" s="660"/>
      <c r="C122" s="660"/>
      <c r="D122" s="660"/>
      <c r="E122" s="660"/>
      <c r="F122" s="660"/>
      <c r="G122" s="660"/>
      <c r="H122" s="660"/>
      <c r="I122" s="660"/>
      <c r="J122" s="660"/>
      <c r="K122" s="660"/>
      <c r="L122" s="660"/>
      <c r="M122" s="661"/>
      <c r="N122" s="246"/>
      <c r="O122" s="246"/>
      <c r="P122" s="246"/>
      <c r="Q122" s="246"/>
      <c r="R122" s="246"/>
      <c r="S122" s="246"/>
      <c r="T122" s="246"/>
      <c r="U122" s="246"/>
    </row>
    <row r="123" spans="1:21" s="107" customFormat="1" ht="21.75" customHeight="1" x14ac:dyDescent="0.25">
      <c r="A123" s="657" t="s">
        <v>637</v>
      </c>
      <c r="B123" s="658"/>
      <c r="C123" s="658"/>
      <c r="D123" s="658"/>
      <c r="E123" s="658"/>
      <c r="F123" s="662" t="s">
        <v>213</v>
      </c>
      <c r="G123" s="664"/>
      <c r="H123" s="646" t="s">
        <v>708</v>
      </c>
      <c r="I123" s="646"/>
      <c r="J123" s="647" t="s">
        <v>266</v>
      </c>
      <c r="K123" s="647"/>
      <c r="L123" s="662" t="s">
        <v>267</v>
      </c>
      <c r="M123" s="663"/>
      <c r="N123" s="251"/>
      <c r="O123" s="251"/>
      <c r="P123" s="251"/>
      <c r="Q123" s="251"/>
      <c r="R123" s="251"/>
      <c r="S123" s="251"/>
      <c r="T123" s="251"/>
      <c r="U123" s="251"/>
    </row>
    <row r="124" spans="1:21" s="87" customFormat="1" ht="51.75" customHeight="1" x14ac:dyDescent="0.2">
      <c r="A124" s="683" t="s">
        <v>264</v>
      </c>
      <c r="B124" s="126" t="s">
        <v>214</v>
      </c>
      <c r="C124" s="687" t="s">
        <v>271</v>
      </c>
      <c r="D124" s="688"/>
      <c r="E124" s="689"/>
      <c r="F124" s="679" t="s">
        <v>271</v>
      </c>
      <c r="G124" s="680"/>
      <c r="H124" s="679" t="s">
        <v>271</v>
      </c>
      <c r="I124" s="680"/>
      <c r="J124" s="636" t="str">
        <f>E121</f>
        <v/>
      </c>
      <c r="K124" s="637"/>
      <c r="L124" s="667" t="str">
        <f>IF(N121=1,IF(AND(H124&lt;&gt;"",J124&lt;&gt;""),IF(J124&lt;=H124,"Submeta cumprida","Submeta não cumprida"),""),"")</f>
        <v/>
      </c>
      <c r="M124" s="668"/>
      <c r="N124" s="250">
        <f>IF(L124="Submeta cumprida",1,0)</f>
        <v>0</v>
      </c>
      <c r="O124" s="246"/>
      <c r="P124" s="246"/>
      <c r="Q124" s="246"/>
      <c r="R124" s="246"/>
      <c r="S124" s="246"/>
      <c r="T124" s="246"/>
      <c r="U124" s="246"/>
    </row>
    <row r="125" spans="1:21" s="87" customFormat="1" ht="51.75" customHeight="1" x14ac:dyDescent="0.2">
      <c r="A125" s="684"/>
      <c r="B125" s="127" t="s">
        <v>215</v>
      </c>
      <c r="C125" s="676" t="s">
        <v>271</v>
      </c>
      <c r="D125" s="677"/>
      <c r="E125" s="678"/>
      <c r="F125" s="655" t="s">
        <v>271</v>
      </c>
      <c r="G125" s="656"/>
      <c r="H125" s="655" t="s">
        <v>271</v>
      </c>
      <c r="I125" s="656"/>
      <c r="J125" s="665" t="str">
        <f>H121</f>
        <v/>
      </c>
      <c r="K125" s="666"/>
      <c r="L125" s="685" t="str">
        <f>IF(N121=1,IF(AND(H125&lt;&gt;"",J125&lt;&gt;""),IF(J125&gt;=H125,"Submeta cumprida","Submeta não cumprida"),""),"")</f>
        <v/>
      </c>
      <c r="M125" s="686"/>
      <c r="N125" s="250">
        <f>IF(L125="Submeta cumprida",1,0)</f>
        <v>0</v>
      </c>
      <c r="O125" s="246"/>
      <c r="P125" s="246"/>
      <c r="Q125" s="246"/>
      <c r="R125" s="246"/>
      <c r="S125" s="246"/>
      <c r="T125" s="246"/>
      <c r="U125" s="246"/>
    </row>
    <row r="126" spans="1:21" s="87" customFormat="1" ht="17.25" customHeight="1" x14ac:dyDescent="0.2">
      <c r="A126" s="669" t="s">
        <v>268</v>
      </c>
      <c r="B126" s="670"/>
      <c r="C126" s="670"/>
      <c r="D126" s="670"/>
      <c r="E126" s="670"/>
      <c r="F126" s="670"/>
      <c r="G126" s="671"/>
      <c r="H126" s="672" t="str">
        <f>IF(N121=1,IF(H124&lt;&gt;"",IF(N126=1,"Foi alcançado sucesso neste ciclo de ensino","Não foi alcançado sucesso neste ciclo de ensino"),""),"")</f>
        <v/>
      </c>
      <c r="I126" s="673"/>
      <c r="J126" s="673"/>
      <c r="K126" s="673"/>
      <c r="L126" s="673"/>
      <c r="M126" s="674"/>
      <c r="N126" s="246" t="str">
        <f>IF(H124&lt;&gt;"",IF(OR(N124=1,N125=1),1,0),"")</f>
        <v/>
      </c>
      <c r="O126" s="246">
        <f>C121</f>
        <v>0</v>
      </c>
      <c r="P126" s="424">
        <f>IF(AND(SUM(O99,O108,O117,O126)&gt;0,OR(N99&lt;&gt;"",N108&lt;&gt;"",N117&lt;&gt;"",N126&lt;&gt;"")),(IF(N99&lt;&gt;"",N99*O99,0)+IF(N108&lt;&gt;"",N108*O108,0)+IF(N117&lt;&gt;"",N117*O117,0)+IF(N126&lt;&gt;"",N126*O126,0))/SUM(O99,O108,O117,O126),"")</f>
        <v>1</v>
      </c>
      <c r="Q126" s="246"/>
      <c r="R126" s="246"/>
      <c r="S126" s="246"/>
      <c r="T126" s="246"/>
      <c r="U126" s="246"/>
    </row>
    <row r="127" spans="1:21" ht="15" customHeight="1" x14ac:dyDescent="0.25"/>
    <row r="128" spans="1:21" ht="36.75" customHeight="1" x14ac:dyDescent="0.35">
      <c r="A128" s="675" t="s">
        <v>603</v>
      </c>
      <c r="B128" s="675"/>
      <c r="C128" s="675"/>
      <c r="D128" s="675"/>
      <c r="E128" s="675"/>
      <c r="F128" s="675"/>
      <c r="G128" s="675"/>
      <c r="H128" s="675"/>
      <c r="I128" s="675"/>
      <c r="J128" s="675"/>
      <c r="K128" s="675"/>
      <c r="L128" s="203">
        <f>IF(OR(H99&lt;&gt;"",H108&lt;&gt;"",H117&lt;&gt;"",H126&lt;&gt;""),ROUND(P126,2),"")</f>
        <v>1</v>
      </c>
      <c r="M128" s="204"/>
    </row>
    <row r="129" spans="1:21" ht="15" customHeight="1" x14ac:dyDescent="0.25"/>
    <row r="130" spans="1:21" ht="36.75" customHeight="1" x14ac:dyDescent="0.25">
      <c r="A130" s="696" t="s">
        <v>237</v>
      </c>
      <c r="B130" s="697"/>
      <c r="C130" s="697"/>
      <c r="D130" s="697"/>
      <c r="E130" s="697"/>
      <c r="F130" s="697"/>
      <c r="G130" s="697"/>
      <c r="H130" s="697"/>
      <c r="I130" s="697"/>
      <c r="J130" s="697"/>
      <c r="K130" s="697"/>
      <c r="L130" s="697"/>
      <c r="M130" s="697"/>
    </row>
    <row r="132" spans="1:21" ht="30" customHeight="1" x14ac:dyDescent="0.25">
      <c r="A132" s="648" t="s">
        <v>233</v>
      </c>
      <c r="B132" s="649"/>
      <c r="C132" s="650"/>
      <c r="D132" s="650"/>
      <c r="E132" s="650"/>
      <c r="F132" s="650"/>
      <c r="G132" s="650"/>
      <c r="H132" s="650"/>
      <c r="I132" s="650"/>
      <c r="J132" s="650"/>
      <c r="K132" s="650"/>
      <c r="L132" s="650"/>
      <c r="M132" s="651"/>
    </row>
    <row r="133" spans="1:21" s="87" customFormat="1" ht="19.5" customHeight="1" x14ac:dyDescent="0.2">
      <c r="A133" s="164"/>
      <c r="B133" s="175"/>
      <c r="C133" s="652" t="s">
        <v>238</v>
      </c>
      <c r="D133" s="653"/>
      <c r="E133" s="653"/>
      <c r="F133" s="653"/>
      <c r="G133" s="654"/>
      <c r="H133" s="695" t="s">
        <v>239</v>
      </c>
      <c r="I133" s="711" t="s">
        <v>293</v>
      </c>
      <c r="J133" s="712"/>
      <c r="K133" s="712"/>
      <c r="L133" s="712"/>
      <c r="M133" s="713"/>
      <c r="N133" s="246"/>
      <c r="O133" s="246"/>
      <c r="P133" s="246"/>
      <c r="Q133" s="246"/>
      <c r="R133" s="246"/>
      <c r="S133" s="246"/>
      <c r="T133" s="246"/>
      <c r="U133" s="246"/>
    </row>
    <row r="134" spans="1:21" s="92" customFormat="1" ht="88.5" customHeight="1" x14ac:dyDescent="0.2">
      <c r="A134" s="692" t="s">
        <v>209</v>
      </c>
      <c r="B134" s="693"/>
      <c r="C134" s="128" t="s">
        <v>240</v>
      </c>
      <c r="D134" s="128" t="s">
        <v>241</v>
      </c>
      <c r="E134" s="128" t="s">
        <v>242</v>
      </c>
      <c r="F134" s="128" t="s">
        <v>243</v>
      </c>
      <c r="G134" s="129" t="s">
        <v>244</v>
      </c>
      <c r="H134" s="695"/>
      <c r="I134" s="625" t="s">
        <v>684</v>
      </c>
      <c r="J134" s="626"/>
      <c r="K134" s="626"/>
      <c r="L134" s="626"/>
      <c r="M134" s="627"/>
      <c r="N134" s="248"/>
      <c r="O134" s="248"/>
      <c r="P134" s="248"/>
      <c r="Q134" s="248"/>
      <c r="R134" s="248"/>
      <c r="S134" s="248"/>
      <c r="T134" s="248"/>
      <c r="U134" s="248"/>
    </row>
    <row r="135" spans="1:21" s="87" customFormat="1" ht="18" customHeight="1" x14ac:dyDescent="0.2">
      <c r="A135" s="698" t="s">
        <v>601</v>
      </c>
      <c r="B135" s="632"/>
      <c r="C135" s="110">
        <v>243</v>
      </c>
      <c r="D135" s="110">
        <v>17</v>
      </c>
      <c r="E135" s="110">
        <v>0</v>
      </c>
      <c r="F135" s="110">
        <v>0</v>
      </c>
      <c r="G135" s="176">
        <f>IF(C135&lt;&gt;"",SUM(D135:F135),"")</f>
        <v>17</v>
      </c>
      <c r="H135" s="177">
        <f>IF(AND(C135&lt;&gt;0,C135&lt;&gt;""),ROUND(G135/C135,4),"")</f>
        <v>7.0000000000000007E-2</v>
      </c>
      <c r="I135" s="628"/>
      <c r="J135" s="629"/>
      <c r="K135" s="629"/>
      <c r="L135" s="629"/>
      <c r="M135" s="629"/>
      <c r="N135" s="246">
        <f>IF(COUNT(C135:F135)&lt;&gt;0,1,0)</f>
        <v>1</v>
      </c>
      <c r="O135" s="246"/>
      <c r="P135" s="246"/>
      <c r="Q135" s="246"/>
      <c r="R135" s="246"/>
      <c r="S135" s="246"/>
      <c r="T135" s="246"/>
      <c r="U135" s="246"/>
    </row>
    <row r="136" spans="1:21" s="131" customFormat="1" ht="42" customHeight="1" x14ac:dyDescent="0.2">
      <c r="A136" s="130"/>
      <c r="B136" s="640" t="s">
        <v>724</v>
      </c>
      <c r="C136" s="640"/>
      <c r="D136" s="640"/>
      <c r="E136" s="640"/>
      <c r="F136" s="640"/>
      <c r="G136" s="640"/>
      <c r="H136" s="640"/>
      <c r="I136" s="640"/>
      <c r="J136" s="640"/>
      <c r="K136" s="640"/>
      <c r="L136" s="640"/>
      <c r="M136" s="641"/>
      <c r="N136" s="252"/>
      <c r="O136" s="252"/>
      <c r="P136" s="252"/>
      <c r="Q136" s="252"/>
      <c r="R136" s="252"/>
      <c r="S136" s="252"/>
      <c r="T136" s="252"/>
      <c r="U136" s="252"/>
    </row>
    <row r="137" spans="1:21" s="107" customFormat="1" ht="24" customHeight="1" x14ac:dyDescent="0.25">
      <c r="A137" s="132"/>
      <c r="B137" s="133"/>
      <c r="C137" s="134"/>
      <c r="D137" s="134"/>
      <c r="E137" s="134"/>
      <c r="F137" s="642" t="s">
        <v>213</v>
      </c>
      <c r="G137" s="642"/>
      <c r="H137" s="642" t="s">
        <v>708</v>
      </c>
      <c r="I137" s="642"/>
      <c r="J137" s="642" t="s">
        <v>266</v>
      </c>
      <c r="K137" s="642"/>
      <c r="L137" s="643" t="s">
        <v>269</v>
      </c>
      <c r="M137" s="644"/>
      <c r="N137" s="251"/>
      <c r="O137" s="251"/>
      <c r="P137" s="251"/>
      <c r="Q137" s="251"/>
      <c r="R137" s="251"/>
      <c r="S137" s="251"/>
      <c r="T137" s="251"/>
      <c r="U137" s="251"/>
    </row>
    <row r="138" spans="1:21" s="87" customFormat="1" ht="76.5" customHeight="1" x14ac:dyDescent="0.2">
      <c r="A138" s="135" t="s">
        <v>265</v>
      </c>
      <c r="B138" s="630" t="s">
        <v>441</v>
      </c>
      <c r="C138" s="631"/>
      <c r="D138" s="631"/>
      <c r="E138" s="632"/>
      <c r="F138" s="633">
        <v>2.29E-2</v>
      </c>
      <c r="G138" s="615"/>
      <c r="H138" s="633">
        <v>1.72E-2</v>
      </c>
      <c r="I138" s="694"/>
      <c r="J138" s="690">
        <f>H135</f>
        <v>7.0000000000000007E-2</v>
      </c>
      <c r="K138" s="691"/>
      <c r="L138" s="638" t="str">
        <f>IF(N135=1,IF(AND(H138&lt;&gt;"",J138&lt;&gt;""),IF(J138&lt;=H138,"meta cumprida","meta não cumprida"),""),"")</f>
        <v>meta não cumprida</v>
      </c>
      <c r="M138" s="639"/>
      <c r="N138" s="250">
        <f>IF(L138="meta cumprida",1,0)</f>
        <v>0</v>
      </c>
      <c r="O138" s="246"/>
      <c r="P138" s="246"/>
      <c r="Q138" s="246"/>
      <c r="R138" s="246"/>
      <c r="S138" s="246"/>
      <c r="T138" s="246"/>
      <c r="U138" s="246"/>
    </row>
    <row r="139" spans="1:21" s="87" customFormat="1" ht="17.25" customHeight="1" x14ac:dyDescent="0.25">
      <c r="A139" s="136"/>
      <c r="B139" s="162"/>
      <c r="C139" s="163"/>
      <c r="D139" s="163"/>
      <c r="E139" s="163"/>
      <c r="F139" s="163"/>
      <c r="G139" s="163"/>
      <c r="H139" s="638" t="str">
        <f>IF(N135=1,IF(H138&lt;&gt;"",IF(N139=1,"Foi alcançado sucesso neste nível de ensino","Não foi alcançado sucesso neste nível de ensino"),""),"")</f>
        <v>Não foi alcançado sucesso neste nível de ensino</v>
      </c>
      <c r="I139" s="700"/>
      <c r="J139" s="700"/>
      <c r="K139" s="700"/>
      <c r="L139" s="700"/>
      <c r="M139" s="701"/>
      <c r="N139" s="314">
        <f>IF(H138&lt;&gt;"",IF(N138=1,1,0),"")</f>
        <v>0</v>
      </c>
      <c r="O139" s="246">
        <f>C135</f>
        <v>243</v>
      </c>
      <c r="P139" s="246"/>
      <c r="Q139" s="246"/>
      <c r="R139" s="246"/>
      <c r="S139" s="246"/>
      <c r="T139" s="246"/>
      <c r="U139" s="246"/>
    </row>
    <row r="140" spans="1:21" ht="9" customHeight="1" x14ac:dyDescent="0.25"/>
    <row r="141" spans="1:21" ht="30" customHeight="1" x14ac:dyDescent="0.25">
      <c r="A141" s="648" t="s">
        <v>234</v>
      </c>
      <c r="B141" s="649"/>
      <c r="C141" s="650"/>
      <c r="D141" s="650"/>
      <c r="E141" s="650"/>
      <c r="F141" s="650"/>
      <c r="G141" s="650"/>
      <c r="H141" s="650"/>
      <c r="I141" s="650"/>
      <c r="J141" s="650"/>
      <c r="K141" s="650"/>
      <c r="L141" s="650"/>
      <c r="M141" s="651"/>
    </row>
    <row r="142" spans="1:21" s="87" customFormat="1" ht="19.5" customHeight="1" x14ac:dyDescent="0.2">
      <c r="A142" s="229"/>
      <c r="B142" s="175"/>
      <c r="C142" s="652" t="s">
        <v>238</v>
      </c>
      <c r="D142" s="653"/>
      <c r="E142" s="653"/>
      <c r="F142" s="653"/>
      <c r="G142" s="654"/>
      <c r="H142" s="695" t="s">
        <v>239</v>
      </c>
      <c r="I142" s="711" t="s">
        <v>293</v>
      </c>
      <c r="J142" s="712"/>
      <c r="K142" s="712"/>
      <c r="L142" s="712"/>
      <c r="M142" s="713"/>
      <c r="N142" s="246"/>
      <c r="O142" s="246"/>
      <c r="P142" s="246"/>
      <c r="Q142" s="246"/>
      <c r="R142" s="246"/>
      <c r="S142" s="246"/>
      <c r="T142" s="246"/>
      <c r="U142" s="246"/>
    </row>
    <row r="143" spans="1:21" s="92" customFormat="1" ht="88.5" customHeight="1" x14ac:dyDescent="0.2">
      <c r="A143" s="692" t="s">
        <v>209</v>
      </c>
      <c r="B143" s="693"/>
      <c r="C143" s="128" t="s">
        <v>240</v>
      </c>
      <c r="D143" s="128" t="s">
        <v>241</v>
      </c>
      <c r="E143" s="128" t="s">
        <v>242</v>
      </c>
      <c r="F143" s="128" t="s">
        <v>243</v>
      </c>
      <c r="G143" s="129" t="s">
        <v>244</v>
      </c>
      <c r="H143" s="695"/>
      <c r="I143" s="625" t="s">
        <v>684</v>
      </c>
      <c r="J143" s="626"/>
      <c r="K143" s="626"/>
      <c r="L143" s="626"/>
      <c r="M143" s="627"/>
      <c r="N143" s="248"/>
      <c r="O143" s="248"/>
      <c r="P143" s="248"/>
      <c r="Q143" s="248"/>
      <c r="R143" s="248"/>
      <c r="S143" s="248"/>
      <c r="T143" s="248"/>
      <c r="U143" s="248"/>
    </row>
    <row r="144" spans="1:21" s="87" customFormat="1" ht="18" customHeight="1" x14ac:dyDescent="0.2">
      <c r="A144" s="698" t="s">
        <v>601</v>
      </c>
      <c r="B144" s="632"/>
      <c r="C144" s="110">
        <v>362</v>
      </c>
      <c r="D144" s="110">
        <v>20</v>
      </c>
      <c r="E144" s="110">
        <v>0</v>
      </c>
      <c r="F144" s="110">
        <v>0</v>
      </c>
      <c r="G144" s="176">
        <f>IF(C144&lt;&gt;"",SUM(D144:F144),"")</f>
        <v>20</v>
      </c>
      <c r="H144" s="177">
        <f>IF(AND(C144&lt;&gt;0,C144&lt;&gt;""),ROUND(G144/C144,4),"")</f>
        <v>5.5199999999999999E-2</v>
      </c>
      <c r="I144" s="628"/>
      <c r="J144" s="629"/>
      <c r="K144" s="629"/>
      <c r="L144" s="629"/>
      <c r="M144" s="629"/>
      <c r="N144" s="246">
        <f>IF(COUNT(C144:F144)&lt;&gt;0,1,0)</f>
        <v>1</v>
      </c>
      <c r="O144" s="246"/>
      <c r="P144" s="246"/>
      <c r="Q144" s="246"/>
      <c r="R144" s="246"/>
      <c r="S144" s="246"/>
      <c r="T144" s="246"/>
      <c r="U144" s="246"/>
    </row>
    <row r="145" spans="1:21" s="131" customFormat="1" ht="42" customHeight="1" x14ac:dyDescent="0.2">
      <c r="A145" s="130"/>
      <c r="B145" s="640" t="s">
        <v>724</v>
      </c>
      <c r="C145" s="640"/>
      <c r="D145" s="640"/>
      <c r="E145" s="640"/>
      <c r="F145" s="640"/>
      <c r="G145" s="640"/>
      <c r="H145" s="640"/>
      <c r="I145" s="640"/>
      <c r="J145" s="640"/>
      <c r="K145" s="640"/>
      <c r="L145" s="640"/>
      <c r="M145" s="641"/>
      <c r="N145" s="252"/>
      <c r="O145" s="252"/>
      <c r="P145" s="252"/>
      <c r="Q145" s="252"/>
      <c r="R145" s="252"/>
      <c r="S145" s="252"/>
      <c r="T145" s="252"/>
      <c r="U145" s="252"/>
    </row>
    <row r="146" spans="1:21" s="107" customFormat="1" ht="24" customHeight="1" x14ac:dyDescent="0.25">
      <c r="A146" s="132"/>
      <c r="B146" s="165"/>
      <c r="C146" s="166"/>
      <c r="D146" s="166"/>
      <c r="E146" s="166"/>
      <c r="F146" s="642" t="s">
        <v>213</v>
      </c>
      <c r="G146" s="642"/>
      <c r="H146" s="642" t="s">
        <v>708</v>
      </c>
      <c r="I146" s="642"/>
      <c r="J146" s="642" t="s">
        <v>266</v>
      </c>
      <c r="K146" s="642"/>
      <c r="L146" s="643" t="s">
        <v>269</v>
      </c>
      <c r="M146" s="644"/>
      <c r="N146" s="251"/>
      <c r="O146" s="251"/>
      <c r="P146" s="251"/>
      <c r="Q146" s="251"/>
      <c r="R146" s="251"/>
      <c r="S146" s="251"/>
      <c r="T146" s="251"/>
      <c r="U146" s="251"/>
    </row>
    <row r="147" spans="1:21" s="87" customFormat="1" ht="76.5" customHeight="1" x14ac:dyDescent="0.2">
      <c r="A147" s="135" t="s">
        <v>265</v>
      </c>
      <c r="B147" s="630" t="s">
        <v>441</v>
      </c>
      <c r="C147" s="631"/>
      <c r="D147" s="631"/>
      <c r="E147" s="632"/>
      <c r="F147" s="633">
        <v>2.6599999999999999E-2</v>
      </c>
      <c r="G147" s="615"/>
      <c r="H147" s="634">
        <v>0.02</v>
      </c>
      <c r="I147" s="635"/>
      <c r="J147" s="690">
        <f>H144</f>
        <v>5.5199999999999999E-2</v>
      </c>
      <c r="K147" s="691"/>
      <c r="L147" s="638" t="str">
        <f>IF(N144=1,IF(AND(H147&lt;&gt;"",J147&lt;&gt;""),IF(J147&lt;=H147,"meta cumprida","meta não cumprida"),""),"")</f>
        <v>meta não cumprida</v>
      </c>
      <c r="M147" s="639"/>
      <c r="N147" s="250">
        <f>IF(L147="meta cumprida",1,0)</f>
        <v>0</v>
      </c>
      <c r="O147" s="246"/>
      <c r="P147" s="246"/>
      <c r="Q147" s="246"/>
      <c r="R147" s="246"/>
      <c r="S147" s="246"/>
      <c r="T147" s="246"/>
      <c r="U147" s="246"/>
    </row>
    <row r="148" spans="1:21" s="87" customFormat="1" ht="17.25" customHeight="1" x14ac:dyDescent="0.25">
      <c r="A148" s="136"/>
      <c r="B148" s="162"/>
      <c r="C148" s="163"/>
      <c r="D148" s="163"/>
      <c r="E148" s="163"/>
      <c r="F148" s="163"/>
      <c r="G148" s="163"/>
      <c r="H148" s="638" t="str">
        <f>IF(N144=1,IF(H147&lt;&gt;"",IF(N148=1,"Foi alcançado sucesso neste nível de ensino","Não foi alcançado sucesso neste nível de ensino"),""),"")</f>
        <v>Não foi alcançado sucesso neste nível de ensino</v>
      </c>
      <c r="I148" s="700"/>
      <c r="J148" s="700"/>
      <c r="K148" s="700"/>
      <c r="L148" s="700"/>
      <c r="M148" s="701"/>
      <c r="N148" s="314">
        <f>IF(H147&lt;&gt;"",IF(N147=1,1,0),"")</f>
        <v>0</v>
      </c>
      <c r="O148" s="246">
        <f>C144</f>
        <v>362</v>
      </c>
      <c r="P148" s="246"/>
      <c r="Q148" s="246"/>
      <c r="R148" s="246"/>
      <c r="S148" s="246"/>
      <c r="T148" s="246"/>
      <c r="U148" s="246"/>
    </row>
    <row r="149" spans="1:21" ht="9" customHeight="1" x14ac:dyDescent="0.25"/>
    <row r="150" spans="1:21" ht="30" customHeight="1" x14ac:dyDescent="0.25">
      <c r="A150" s="648" t="s">
        <v>245</v>
      </c>
      <c r="B150" s="649"/>
      <c r="C150" s="650"/>
      <c r="D150" s="650"/>
      <c r="E150" s="650"/>
      <c r="F150" s="650"/>
      <c r="G150" s="650"/>
      <c r="H150" s="650"/>
      <c r="I150" s="650"/>
      <c r="J150" s="650"/>
      <c r="K150" s="650"/>
      <c r="L150" s="650"/>
      <c r="M150" s="651"/>
    </row>
    <row r="151" spans="1:21" s="87" customFormat="1" ht="19.5" customHeight="1" x14ac:dyDescent="0.2">
      <c r="A151" s="164"/>
      <c r="B151" s="175"/>
      <c r="C151" s="652" t="s">
        <v>238</v>
      </c>
      <c r="D151" s="653"/>
      <c r="E151" s="653"/>
      <c r="F151" s="653"/>
      <c r="G151" s="654"/>
      <c r="H151" s="695" t="s">
        <v>239</v>
      </c>
      <c r="I151" s="711" t="s">
        <v>293</v>
      </c>
      <c r="J151" s="712"/>
      <c r="K151" s="712"/>
      <c r="L151" s="712"/>
      <c r="M151" s="713"/>
      <c r="N151" s="246"/>
      <c r="O151" s="246"/>
      <c r="P151" s="246"/>
      <c r="Q151" s="246"/>
      <c r="R151" s="246"/>
      <c r="S151" s="246"/>
      <c r="T151" s="246"/>
      <c r="U151" s="246"/>
    </row>
    <row r="152" spans="1:21" s="92" customFormat="1" ht="88.5" customHeight="1" x14ac:dyDescent="0.2">
      <c r="A152" s="692" t="s">
        <v>209</v>
      </c>
      <c r="B152" s="693"/>
      <c r="C152" s="128" t="s">
        <v>240</v>
      </c>
      <c r="D152" s="128" t="s">
        <v>241</v>
      </c>
      <c r="E152" s="128" t="s">
        <v>242</v>
      </c>
      <c r="F152" s="128" t="s">
        <v>243</v>
      </c>
      <c r="G152" s="129" t="s">
        <v>244</v>
      </c>
      <c r="H152" s="695"/>
      <c r="I152" s="625" t="s">
        <v>684</v>
      </c>
      <c r="J152" s="626"/>
      <c r="K152" s="626"/>
      <c r="L152" s="626"/>
      <c r="M152" s="627"/>
      <c r="N152" s="248"/>
      <c r="O152" s="248"/>
      <c r="P152" s="248"/>
      <c r="Q152" s="248"/>
      <c r="R152" s="248"/>
      <c r="S152" s="248"/>
      <c r="T152" s="248"/>
      <c r="U152" s="248"/>
    </row>
    <row r="153" spans="1:21" s="87" customFormat="1" ht="18" customHeight="1" x14ac:dyDescent="0.2">
      <c r="A153" s="698" t="s">
        <v>601</v>
      </c>
      <c r="B153" s="632"/>
      <c r="C153" s="110"/>
      <c r="D153" s="110"/>
      <c r="E153" s="110"/>
      <c r="F153" s="110"/>
      <c r="G153" s="176" t="str">
        <f>IF(C153&lt;&gt;"",SUM(D153:F153),"")</f>
        <v/>
      </c>
      <c r="H153" s="177" t="str">
        <f>IF(AND(C153&lt;&gt;0,C153&lt;&gt;""),ROUND(G153/C153,4),"")</f>
        <v/>
      </c>
      <c r="I153" s="628"/>
      <c r="J153" s="629"/>
      <c r="K153" s="629"/>
      <c r="L153" s="629"/>
      <c r="M153" s="629"/>
      <c r="N153" s="246">
        <f>IF(COUNT(C153:F153)&lt;&gt;0,1,0)</f>
        <v>0</v>
      </c>
      <c r="O153" s="246"/>
      <c r="P153" s="246"/>
      <c r="Q153" s="246"/>
      <c r="R153" s="246"/>
      <c r="S153" s="246"/>
      <c r="T153" s="246"/>
      <c r="U153" s="246"/>
    </row>
    <row r="154" spans="1:21" s="131" customFormat="1" ht="42" customHeight="1" x14ac:dyDescent="0.2">
      <c r="A154" s="130"/>
      <c r="B154" s="640" t="s">
        <v>724</v>
      </c>
      <c r="C154" s="640"/>
      <c r="D154" s="640"/>
      <c r="E154" s="640"/>
      <c r="F154" s="640"/>
      <c r="G154" s="640"/>
      <c r="H154" s="640"/>
      <c r="I154" s="640"/>
      <c r="J154" s="640"/>
      <c r="K154" s="640"/>
      <c r="L154" s="640"/>
      <c r="M154" s="641"/>
      <c r="N154" s="252"/>
      <c r="O154" s="252"/>
      <c r="P154" s="252"/>
      <c r="Q154" s="252"/>
      <c r="R154" s="252"/>
      <c r="S154" s="252"/>
      <c r="T154" s="252"/>
      <c r="U154" s="252"/>
    </row>
    <row r="155" spans="1:21" s="107" customFormat="1" ht="24" customHeight="1" x14ac:dyDescent="0.25">
      <c r="A155" s="132"/>
      <c r="B155" s="165"/>
      <c r="C155" s="166"/>
      <c r="D155" s="166"/>
      <c r="E155" s="166"/>
      <c r="F155" s="642" t="s">
        <v>213</v>
      </c>
      <c r="G155" s="642"/>
      <c r="H155" s="642" t="s">
        <v>708</v>
      </c>
      <c r="I155" s="642"/>
      <c r="J155" s="642" t="s">
        <v>266</v>
      </c>
      <c r="K155" s="642"/>
      <c r="L155" s="643" t="s">
        <v>269</v>
      </c>
      <c r="M155" s="644"/>
      <c r="N155" s="251"/>
      <c r="O155" s="251"/>
      <c r="P155" s="251"/>
      <c r="Q155" s="251"/>
      <c r="R155" s="251"/>
      <c r="S155" s="251"/>
      <c r="T155" s="251"/>
      <c r="U155" s="251"/>
    </row>
    <row r="156" spans="1:21" s="87" customFormat="1" ht="76.5" customHeight="1" x14ac:dyDescent="0.2">
      <c r="A156" s="135" t="s">
        <v>265</v>
      </c>
      <c r="B156" s="630" t="s">
        <v>271</v>
      </c>
      <c r="C156" s="631"/>
      <c r="D156" s="631"/>
      <c r="E156" s="632"/>
      <c r="F156" s="633" t="s">
        <v>271</v>
      </c>
      <c r="G156" s="615"/>
      <c r="H156" s="633" t="s">
        <v>271</v>
      </c>
      <c r="I156" s="694"/>
      <c r="J156" s="690" t="str">
        <f>H153</f>
        <v/>
      </c>
      <c r="K156" s="691"/>
      <c r="L156" s="638" t="str">
        <f>IF(N153=1,IF(AND(H156&lt;&gt;"",J156&lt;&gt;""),IF(J156&lt;=H156,"meta cumprida","meta não cumprida"),""),"")</f>
        <v/>
      </c>
      <c r="M156" s="639"/>
      <c r="N156" s="250">
        <f>IF(L156="meta cumprida",1,0)</f>
        <v>0</v>
      </c>
      <c r="O156" s="246"/>
      <c r="P156" s="246"/>
      <c r="Q156" s="246"/>
      <c r="R156" s="246"/>
      <c r="S156" s="246"/>
      <c r="T156" s="246"/>
      <c r="U156" s="246"/>
    </row>
    <row r="157" spans="1:21" s="87" customFormat="1" ht="17.25" customHeight="1" x14ac:dyDescent="0.25">
      <c r="A157" s="136"/>
      <c r="B157" s="162"/>
      <c r="C157" s="163"/>
      <c r="D157" s="163"/>
      <c r="E157" s="163"/>
      <c r="F157" s="163"/>
      <c r="G157" s="163"/>
      <c r="H157" s="638" t="str">
        <f>IF(N153=1,IF(H156&lt;&gt;"",IF(N157=1,"Foi alcançado sucesso neste nível de ensino","Não foi alcançado sucesso neste nível de ensino"),""),"")</f>
        <v/>
      </c>
      <c r="I157" s="700"/>
      <c r="J157" s="700"/>
      <c r="K157" s="700"/>
      <c r="L157" s="700"/>
      <c r="M157" s="701"/>
      <c r="N157" s="314" t="str">
        <f>IF(H156&lt;&gt;"",IF(N156=1,1,0),"")</f>
        <v/>
      </c>
      <c r="O157" s="246">
        <f>C153</f>
        <v>0</v>
      </c>
      <c r="P157" s="424">
        <f>IF(AND(SUM(O139,O148,O157)&gt;0,OR(N139&lt;&gt;"",N148&lt;&gt;"",N157&lt;&gt;"")),(IF(N139&lt;&gt;"",N139*O139,0)+IF(N148&lt;&gt;"",N148*O148,0)+IF(N157&lt;&gt;"",N157*O157,0))/SUM(O139,O148,O157),"")</f>
        <v>0</v>
      </c>
      <c r="Q157" s="246"/>
      <c r="R157" s="246"/>
      <c r="S157" s="246"/>
      <c r="T157" s="246"/>
      <c r="U157" s="246"/>
    </row>
    <row r="158" spans="1:21" ht="15" customHeight="1" x14ac:dyDescent="0.25"/>
    <row r="159" spans="1:21" ht="36.75" customHeight="1" x14ac:dyDescent="0.35">
      <c r="A159" s="716" t="s">
        <v>604</v>
      </c>
      <c r="B159" s="716"/>
      <c r="C159" s="716"/>
      <c r="D159" s="716"/>
      <c r="E159" s="716"/>
      <c r="F159" s="716"/>
      <c r="G159" s="716"/>
      <c r="H159" s="716"/>
      <c r="I159" s="716"/>
      <c r="J159" s="716"/>
      <c r="K159" s="716"/>
      <c r="L159" s="205">
        <f>IF(OR(H157&lt;&gt;"",H139&lt;&gt;""),ROUND(P157,2),"")</f>
        <v>0</v>
      </c>
      <c r="M159" s="206"/>
    </row>
    <row r="160" spans="1:21" ht="15" customHeight="1" x14ac:dyDescent="0.25"/>
    <row r="161" spans="1:26" ht="36.75" customHeight="1" x14ac:dyDescent="0.25">
      <c r="A161" s="738" t="s">
        <v>246</v>
      </c>
      <c r="B161" s="697"/>
      <c r="C161" s="697"/>
      <c r="D161" s="697"/>
      <c r="E161" s="697"/>
      <c r="F161" s="697"/>
      <c r="G161" s="697"/>
      <c r="H161" s="697"/>
      <c r="I161" s="697"/>
      <c r="J161" s="697"/>
      <c r="K161" s="697"/>
      <c r="L161" s="697"/>
      <c r="M161" s="697"/>
    </row>
    <row r="163" spans="1:26" s="92" customFormat="1" ht="93" customHeight="1" x14ac:dyDescent="0.2">
      <c r="A163" s="702" t="s">
        <v>209</v>
      </c>
      <c r="B163" s="632"/>
      <c r="C163" s="421" t="s">
        <v>247</v>
      </c>
      <c r="D163" s="421" t="s">
        <v>248</v>
      </c>
      <c r="E163" s="421" t="s">
        <v>249</v>
      </c>
      <c r="F163" s="421" t="s">
        <v>250</v>
      </c>
      <c r="G163" s="421" t="s">
        <v>251</v>
      </c>
      <c r="H163" s="723" t="str">
        <f>IF(C164&lt;&gt;"",IF(C164&lt;(C153+C144+C135+C94),"ERRO! N.º de alunos inscritos inferior à soma de alunos inscritos declarados nos domínios 2 e 3",""),"")</f>
        <v/>
      </c>
      <c r="I163" s="724"/>
      <c r="J163" s="724"/>
      <c r="K163" s="724"/>
      <c r="L163" s="724"/>
      <c r="M163" s="725"/>
      <c r="N163" s="248"/>
      <c r="O163" s="248"/>
      <c r="P163" s="248"/>
      <c r="Q163" s="248"/>
      <c r="R163" s="248"/>
      <c r="S163" s="248"/>
      <c r="T163" s="248"/>
      <c r="U163" s="248"/>
    </row>
    <row r="164" spans="1:26" s="87" customFormat="1" ht="18" customHeight="1" x14ac:dyDescent="0.2">
      <c r="A164" s="702" t="s">
        <v>601</v>
      </c>
      <c r="B164" s="632"/>
      <c r="C164" s="422">
        <f>IF('4_Indisciplina'!B12&lt;&gt;"",'4_Indisciplina'!B12,"")</f>
        <v>1055</v>
      </c>
      <c r="D164" s="422">
        <f>IF('4_Indisciplina'!G12&lt;&gt;"",'4_Indisciplina'!G12,"")</f>
        <v>960</v>
      </c>
      <c r="E164" s="422">
        <f>IF('4_Indisciplina'!H12&lt;&gt;"",'4_Indisciplina'!H12,"")</f>
        <v>57</v>
      </c>
      <c r="F164" s="137">
        <f>IF(C164&lt;&gt;"",SUM(D164:E164),"")</f>
        <v>1017</v>
      </c>
      <c r="G164" s="138">
        <f>IF(AND(C164&lt;&gt;0,C164&lt;&gt;""),ROUND(F164/C164,2),"")</f>
        <v>0.96</v>
      </c>
      <c r="H164" s="726"/>
      <c r="I164" s="727"/>
      <c r="J164" s="727"/>
      <c r="K164" s="727"/>
      <c r="L164" s="727"/>
      <c r="M164" s="728"/>
      <c r="N164" s="246">
        <f>IF(COUNT(C164:E164)&lt;&gt;0,1,0)</f>
        <v>1</v>
      </c>
      <c r="O164" s="246"/>
      <c r="P164" s="246"/>
      <c r="Q164" s="246"/>
      <c r="R164" s="246"/>
      <c r="S164" s="246"/>
      <c r="T164" s="246"/>
      <c r="U164" s="246"/>
    </row>
    <row r="165" spans="1:26" s="87" customFormat="1" ht="23.25" customHeight="1" x14ac:dyDescent="0.2">
      <c r="A165" s="139"/>
      <c r="B165" s="681" t="s">
        <v>689</v>
      </c>
      <c r="C165" s="681"/>
      <c r="D165" s="681"/>
      <c r="E165" s="681"/>
      <c r="F165" s="681"/>
      <c r="G165" s="681"/>
      <c r="H165" s="681"/>
      <c r="I165" s="681"/>
      <c r="J165" s="681"/>
      <c r="K165" s="681"/>
      <c r="L165" s="681"/>
      <c r="M165" s="682"/>
      <c r="N165" s="246"/>
      <c r="O165" s="246"/>
      <c r="P165" s="246"/>
      <c r="Q165" s="246"/>
      <c r="R165" s="246"/>
      <c r="S165" s="246"/>
      <c r="T165" s="246"/>
      <c r="U165" s="246"/>
    </row>
    <row r="166" spans="1:26" s="107" customFormat="1" ht="23.25" customHeight="1" x14ac:dyDescent="0.25">
      <c r="A166" s="140"/>
      <c r="B166" s="721" t="s">
        <v>578</v>
      </c>
      <c r="C166" s="722"/>
      <c r="D166" s="722"/>
      <c r="E166" s="722"/>
      <c r="F166" s="729" t="s">
        <v>213</v>
      </c>
      <c r="G166" s="730"/>
      <c r="H166" s="718" t="s">
        <v>708</v>
      </c>
      <c r="I166" s="718"/>
      <c r="J166" s="718" t="s">
        <v>266</v>
      </c>
      <c r="K166" s="718"/>
      <c r="L166" s="714" t="s">
        <v>269</v>
      </c>
      <c r="M166" s="715"/>
      <c r="N166" s="251"/>
      <c r="O166" s="251"/>
      <c r="P166" s="251"/>
      <c r="Q166" s="251"/>
      <c r="R166" s="251"/>
      <c r="S166" s="251"/>
      <c r="T166" s="251"/>
      <c r="U166" s="251"/>
    </row>
    <row r="167" spans="1:26" s="87" customFormat="1" ht="76.5" customHeight="1" x14ac:dyDescent="0.2">
      <c r="A167" s="141" t="s">
        <v>265</v>
      </c>
      <c r="B167" s="708" t="s">
        <v>736</v>
      </c>
      <c r="C167" s="631"/>
      <c r="D167" s="631"/>
      <c r="E167" s="632"/>
      <c r="F167" s="719">
        <v>1.58</v>
      </c>
      <c r="G167" s="720"/>
      <c r="H167" s="719">
        <v>1.343</v>
      </c>
      <c r="I167" s="720"/>
      <c r="J167" s="709">
        <f>G164</f>
        <v>0.96</v>
      </c>
      <c r="K167" s="710"/>
      <c r="L167" s="705" t="str">
        <f>IF(N164=1,IF(AND(H167&lt;&gt;"",J167&lt;&gt;""),IF(J167&lt;=H167,"meta cumprida","meta não cumprida"),""),"")</f>
        <v>meta cumprida</v>
      </c>
      <c r="M167" s="731"/>
      <c r="N167" s="250">
        <f>IF(L167="meta cumprida",1,0)</f>
        <v>1</v>
      </c>
      <c r="O167" s="246"/>
      <c r="P167" s="246"/>
      <c r="Q167" s="246"/>
      <c r="R167" s="246"/>
      <c r="S167" s="246"/>
      <c r="T167" s="246"/>
      <c r="U167" s="246"/>
    </row>
    <row r="168" spans="1:26" s="87" customFormat="1" ht="17.25" customHeight="1" x14ac:dyDescent="0.25">
      <c r="A168" s="178"/>
      <c r="B168" s="179"/>
      <c r="C168" s="180"/>
      <c r="D168" s="180"/>
      <c r="E168" s="180"/>
      <c r="F168" s="180"/>
      <c r="G168" s="180"/>
      <c r="H168" s="705" t="str">
        <f>IF(N164=1,IF(H167&lt;&gt;"",IF(N168=1,"Foi alcançado sucesso neste indicador","Não foi alcançado sucesso neste indicador"),""),"")</f>
        <v>Foi alcançado sucesso neste indicador</v>
      </c>
      <c r="I168" s="706"/>
      <c r="J168" s="706"/>
      <c r="K168" s="706"/>
      <c r="L168" s="706"/>
      <c r="M168" s="707"/>
      <c r="N168" s="246">
        <f>IF(H167&lt;&gt;"",IF(N167=1,1,0),"")</f>
        <v>1</v>
      </c>
      <c r="P168" s="423">
        <f>IF(C164&lt;&gt;"",N168,"")</f>
        <v>1</v>
      </c>
      <c r="Q168" s="246"/>
      <c r="R168" s="246"/>
      <c r="S168" s="246"/>
      <c r="T168" s="246"/>
      <c r="U168" s="246"/>
    </row>
    <row r="169" spans="1:26" ht="15" customHeight="1" x14ac:dyDescent="0.25"/>
    <row r="170" spans="1:26" ht="36.75" customHeight="1" x14ac:dyDescent="0.35">
      <c r="A170" s="717" t="s">
        <v>605</v>
      </c>
      <c r="B170" s="717"/>
      <c r="C170" s="717"/>
      <c r="D170" s="717"/>
      <c r="E170" s="717"/>
      <c r="F170" s="717"/>
      <c r="G170" s="717"/>
      <c r="H170" s="717"/>
      <c r="I170" s="717"/>
      <c r="J170" s="717"/>
      <c r="K170" s="717"/>
      <c r="L170" s="207">
        <f>IF(H168&lt;&gt;"",ROUND(P168,2),"")</f>
        <v>1</v>
      </c>
      <c r="M170" s="208"/>
    </row>
    <row r="171" spans="1:26" ht="30" customHeight="1" x14ac:dyDescent="0.25"/>
    <row r="172" spans="1:26" ht="32.25" customHeight="1" x14ac:dyDescent="0.25">
      <c r="A172" s="181"/>
      <c r="B172" s="181"/>
      <c r="C172" s="181"/>
      <c r="D172" s="181"/>
      <c r="E172" s="181"/>
      <c r="F172" s="181"/>
      <c r="G172" s="181"/>
      <c r="H172" s="181"/>
      <c r="I172" s="181"/>
      <c r="J172" s="182" t="s">
        <v>606</v>
      </c>
      <c r="K172" s="261">
        <f>IF(AND(SUM(N164,N153,N144,N135,N121,N112,N103,N94,N81,N71,N61,N51,N41,N31,N21,N11)&gt;0,N172&lt;&gt;""),ROUND(N172,2),"")</f>
        <v>0.5</v>
      </c>
      <c r="L172" s="181"/>
      <c r="M172" s="181"/>
      <c r="N172" s="247">
        <f>IF(COUNT(P168,P157,P126,P86)&gt;0,AVERAGE(P168,P157,P126,P86),"")</f>
        <v>0.5</v>
      </c>
    </row>
    <row r="173" spans="1:26" s="183" customFormat="1" ht="17.25" customHeight="1" x14ac:dyDescent="0.25">
      <c r="A173" s="185"/>
      <c r="B173" s="185"/>
      <c r="C173" s="185"/>
      <c r="D173" s="185"/>
      <c r="E173" s="185"/>
      <c r="F173" s="185"/>
      <c r="G173" s="185"/>
      <c r="H173" s="185"/>
      <c r="I173" s="185"/>
      <c r="J173" s="186"/>
      <c r="K173" s="187"/>
      <c r="L173" s="185"/>
      <c r="M173" s="185"/>
      <c r="N173" s="247"/>
      <c r="O173" s="247"/>
      <c r="P173" s="247"/>
      <c r="Q173" s="247"/>
      <c r="R173" s="247"/>
      <c r="S173" s="247"/>
      <c r="T173" s="247"/>
      <c r="U173" s="247"/>
    </row>
    <row r="174" spans="1:26" s="184" customFormat="1" ht="52.5" customHeight="1" x14ac:dyDescent="0.25">
      <c r="A174" s="703" t="str">
        <f>"Tendo o estabelecido para 2014/15, em que se considerou que as metas gerais seriam atingidas/superadas com sucesso se a média das classificações alcançadas em cada domínio fosse"&amp;IF(N174=0.5,", superior a 0,50"," superior a 0,30")&amp;", concluí-se que:"</f>
        <v>Tendo o estabelecido para 2014/15, em que se considerou que as metas gerais seriam atingidas/superadas com sucesso se a média das classificações alcançadas em cada domínio fosse, superior a 0,50, concluí-se que:</v>
      </c>
      <c r="B174" s="704"/>
      <c r="C174" s="704"/>
      <c r="D174" s="704"/>
      <c r="E174" s="704"/>
      <c r="F174" s="704"/>
      <c r="G174" s="704"/>
      <c r="H174" s="704"/>
      <c r="I174" s="704"/>
      <c r="J174" s="704"/>
      <c r="K174" s="704"/>
      <c r="L174" s="704"/>
      <c r="M174" s="704"/>
      <c r="N174" s="253">
        <v>0.5</v>
      </c>
      <c r="O174" s="253"/>
      <c r="P174" s="253"/>
      <c r="Q174" s="432"/>
      <c r="R174" s="432"/>
      <c r="S174" s="432"/>
      <c r="T174" s="432"/>
      <c r="U174" s="432"/>
      <c r="V174" s="433"/>
      <c r="W174" s="433"/>
      <c r="X174" s="433"/>
      <c r="Y174" s="433"/>
      <c r="Z174" s="433"/>
    </row>
    <row r="175" spans="1:26" s="184" customFormat="1" ht="18" customHeight="1" x14ac:dyDescent="0.25">
      <c r="A175" s="189"/>
      <c r="B175" s="190"/>
      <c r="C175" s="190"/>
      <c r="D175" s="190"/>
      <c r="E175" s="190"/>
      <c r="F175" s="190"/>
      <c r="G175" s="190"/>
      <c r="H175" s="190"/>
      <c r="I175" s="190"/>
      <c r="J175" s="190"/>
      <c r="K175" s="190"/>
      <c r="L175" s="190"/>
      <c r="M175" s="190"/>
      <c r="N175" s="253"/>
      <c r="O175" s="253"/>
      <c r="P175" s="253"/>
      <c r="Q175" s="253"/>
      <c r="R175" s="253"/>
      <c r="S175" s="253"/>
      <c r="T175" s="253"/>
      <c r="U175" s="253"/>
    </row>
    <row r="176" spans="1:26" s="188" customFormat="1" ht="50.25" customHeight="1" x14ac:dyDescent="0.25">
      <c r="A176" s="699" t="str">
        <f>IF(K172&lt;&gt;"","Em 2014/15 o(a) "&amp;A1&amp;IF(OR(AND(N174=0.5,K172&gt;0.5),AND(N174=0.3,K172&gt;0.3))," Atingiu/Superou"," Não atingiu/superou")&amp;" com sucesso as metas gerais","")</f>
        <v>Em 2014/15 o(a) Agrupamento de Escolas Miguel Torga Não atingiu/superou com sucesso as metas gerais</v>
      </c>
      <c r="B176" s="699"/>
      <c r="C176" s="699"/>
      <c r="D176" s="699"/>
      <c r="E176" s="699"/>
      <c r="F176" s="699"/>
      <c r="G176" s="699"/>
      <c r="H176" s="699"/>
      <c r="I176" s="699"/>
      <c r="J176" s="699"/>
      <c r="K176" s="699"/>
      <c r="L176" s="699"/>
      <c r="M176" s="699"/>
      <c r="N176" s="254"/>
      <c r="O176" s="254"/>
      <c r="P176" s="254"/>
      <c r="Q176" s="254"/>
      <c r="R176" s="254"/>
      <c r="S176" s="254"/>
      <c r="T176" s="254"/>
      <c r="U176" s="254"/>
    </row>
  </sheetData>
  <sheetProtection password="DC9F" sheet="1"/>
  <mergeCells count="373">
    <mergeCell ref="H36:M36"/>
    <mergeCell ref="L35:M35"/>
    <mergeCell ref="H34:I34"/>
    <mergeCell ref="L34:M34"/>
    <mergeCell ref="L25:M25"/>
    <mergeCell ref="L24:M24"/>
    <mergeCell ref="J34:K34"/>
    <mergeCell ref="K9:M9"/>
    <mergeCell ref="L13:M13"/>
    <mergeCell ref="H15:I15"/>
    <mergeCell ref="H16:M16"/>
    <mergeCell ref="A4:M4"/>
    <mergeCell ref="A6:M6"/>
    <mergeCell ref="A8:M8"/>
    <mergeCell ref="C9:G9"/>
    <mergeCell ref="H9:J9"/>
    <mergeCell ref="K19:M19"/>
    <mergeCell ref="F14:G14"/>
    <mergeCell ref="A19:B19"/>
    <mergeCell ref="A16:E16"/>
    <mergeCell ref="J14:K14"/>
    <mergeCell ref="A9:B9"/>
    <mergeCell ref="F13:G13"/>
    <mergeCell ref="F15:G15"/>
    <mergeCell ref="H13:I13"/>
    <mergeCell ref="A14:A15"/>
    <mergeCell ref="A18:M18"/>
    <mergeCell ref="L15:M15"/>
    <mergeCell ref="A10:B10"/>
    <mergeCell ref="A11:B11"/>
    <mergeCell ref="H19:J19"/>
    <mergeCell ref="A20:B20"/>
    <mergeCell ref="A24:A25"/>
    <mergeCell ref="F24:G24"/>
    <mergeCell ref="J25:K25"/>
    <mergeCell ref="A29:B29"/>
    <mergeCell ref="A30:B30"/>
    <mergeCell ref="J13:K13"/>
    <mergeCell ref="J15:K15"/>
    <mergeCell ref="A28:M28"/>
    <mergeCell ref="K29:M29"/>
    <mergeCell ref="H24:I24"/>
    <mergeCell ref="J24:K24"/>
    <mergeCell ref="H14:I14"/>
    <mergeCell ref="L14:M14"/>
    <mergeCell ref="F25:G25"/>
    <mergeCell ref="H25:I25"/>
    <mergeCell ref="C24:E24"/>
    <mergeCell ref="C25:E25"/>
    <mergeCell ref="H23:I23"/>
    <mergeCell ref="A21:B21"/>
    <mergeCell ref="C29:G29"/>
    <mergeCell ref="C14:E14"/>
    <mergeCell ref="C15:E15"/>
    <mergeCell ref="C19:G19"/>
    <mergeCell ref="A34:A35"/>
    <mergeCell ref="H29:J29"/>
    <mergeCell ref="F23:G23"/>
    <mergeCell ref="J23:K23"/>
    <mergeCell ref="C34:E34"/>
    <mergeCell ref="C35:E35"/>
    <mergeCell ref="F35:G35"/>
    <mergeCell ref="C39:G39"/>
    <mergeCell ref="H39:J39"/>
    <mergeCell ref="A36:E36"/>
    <mergeCell ref="F34:G34"/>
    <mergeCell ref="F33:G33"/>
    <mergeCell ref="H33:I33"/>
    <mergeCell ref="A39:B39"/>
    <mergeCell ref="A38:M38"/>
    <mergeCell ref="H35:I35"/>
    <mergeCell ref="J35:K35"/>
    <mergeCell ref="L33:M33"/>
    <mergeCell ref="J33:K33"/>
    <mergeCell ref="A26:E26"/>
    <mergeCell ref="A31:B31"/>
    <mergeCell ref="L23:M23"/>
    <mergeCell ref="H26:M26"/>
    <mergeCell ref="K39:M39"/>
    <mergeCell ref="A41:B41"/>
    <mergeCell ref="A60:B60"/>
    <mergeCell ref="J53:K53"/>
    <mergeCell ref="J45:K45"/>
    <mergeCell ref="F43:G43"/>
    <mergeCell ref="J43:K43"/>
    <mergeCell ref="K49:M49"/>
    <mergeCell ref="L45:M45"/>
    <mergeCell ref="A48:M48"/>
    <mergeCell ref="H46:M46"/>
    <mergeCell ref="F44:G44"/>
    <mergeCell ref="H44:I44"/>
    <mergeCell ref="J44:K44"/>
    <mergeCell ref="H43:I43"/>
    <mergeCell ref="L43:M43"/>
    <mergeCell ref="F45:G45"/>
    <mergeCell ref="H54:I54"/>
    <mergeCell ref="L55:M55"/>
    <mergeCell ref="C49:G49"/>
    <mergeCell ref="H49:J49"/>
    <mergeCell ref="K59:M59"/>
    <mergeCell ref="H45:I45"/>
    <mergeCell ref="L44:M44"/>
    <mergeCell ref="A44:A45"/>
    <mergeCell ref="L53:M53"/>
    <mergeCell ref="F53:G53"/>
    <mergeCell ref="J64:K64"/>
    <mergeCell ref="A66:E66"/>
    <mergeCell ref="H66:M66"/>
    <mergeCell ref="A64:A65"/>
    <mergeCell ref="F54:G54"/>
    <mergeCell ref="H53:I53"/>
    <mergeCell ref="F73:G73"/>
    <mergeCell ref="A71:B71"/>
    <mergeCell ref="F55:G55"/>
    <mergeCell ref="H55:I55"/>
    <mergeCell ref="J55:K55"/>
    <mergeCell ref="L65:M65"/>
    <mergeCell ref="J73:K73"/>
    <mergeCell ref="E69:G69"/>
    <mergeCell ref="H59:J59"/>
    <mergeCell ref="F63:G63"/>
    <mergeCell ref="L63:M63"/>
    <mergeCell ref="C59:G59"/>
    <mergeCell ref="J54:K54"/>
    <mergeCell ref="A59:B59"/>
    <mergeCell ref="A61:B61"/>
    <mergeCell ref="H63:I63"/>
    <mergeCell ref="C64:E64"/>
    <mergeCell ref="C65:E65"/>
    <mergeCell ref="L73:M73"/>
    <mergeCell ref="A70:B70"/>
    <mergeCell ref="A79:B79"/>
    <mergeCell ref="L68:M68"/>
    <mergeCell ref="H69:J69"/>
    <mergeCell ref="E79:G79"/>
    <mergeCell ref="C75:E75"/>
    <mergeCell ref="H73:I73"/>
    <mergeCell ref="J74:K74"/>
    <mergeCell ref="A74:A75"/>
    <mergeCell ref="A69:B69"/>
    <mergeCell ref="H74:I74"/>
    <mergeCell ref="J75:K75"/>
    <mergeCell ref="L75:M75"/>
    <mergeCell ref="H79:J79"/>
    <mergeCell ref="F64:G64"/>
    <mergeCell ref="B78:K78"/>
    <mergeCell ref="L78:M78"/>
    <mergeCell ref="L64:M64"/>
    <mergeCell ref="F65:G65"/>
    <mergeCell ref="J63:K63"/>
    <mergeCell ref="H65:I65"/>
    <mergeCell ref="J65:K65"/>
    <mergeCell ref="H75:I75"/>
    <mergeCell ref="H84:I84"/>
    <mergeCell ref="J84:K84"/>
    <mergeCell ref="L83:M83"/>
    <mergeCell ref="H83:I83"/>
    <mergeCell ref="F83:G83"/>
    <mergeCell ref="J83:K83"/>
    <mergeCell ref="F75:G75"/>
    <mergeCell ref="A81:B81"/>
    <mergeCell ref="A80:B80"/>
    <mergeCell ref="A76:E76"/>
    <mergeCell ref="H76:M76"/>
    <mergeCell ref="F74:G74"/>
    <mergeCell ref="C74:E74"/>
    <mergeCell ref="C79:D79"/>
    <mergeCell ref="C69:D69"/>
    <mergeCell ref="B68:K68"/>
    <mergeCell ref="L74:M74"/>
    <mergeCell ref="I93:M93"/>
    <mergeCell ref="H96:I96"/>
    <mergeCell ref="L96:M96"/>
    <mergeCell ref="A88:K88"/>
    <mergeCell ref="C85:E85"/>
    <mergeCell ref="F85:G85"/>
    <mergeCell ref="A86:E86"/>
    <mergeCell ref="H86:M86"/>
    <mergeCell ref="I94:M94"/>
    <mergeCell ref="J96:K96"/>
    <mergeCell ref="A93:B93"/>
    <mergeCell ref="A94:B94"/>
    <mergeCell ref="A84:A85"/>
    <mergeCell ref="F84:G84"/>
    <mergeCell ref="A96:D96"/>
    <mergeCell ref="A95:M95"/>
    <mergeCell ref="F96:G96"/>
    <mergeCell ref="L84:M84"/>
    <mergeCell ref="C84:E84"/>
    <mergeCell ref="A92:M92"/>
    <mergeCell ref="A90:M90"/>
    <mergeCell ref="H85:I85"/>
    <mergeCell ref="J85:K85"/>
    <mergeCell ref="L85:M85"/>
    <mergeCell ref="A106:A107"/>
    <mergeCell ref="F106:G106"/>
    <mergeCell ref="J107:K107"/>
    <mergeCell ref="L107:M107"/>
    <mergeCell ref="A103:B103"/>
    <mergeCell ref="A105:D105"/>
    <mergeCell ref="A104:M104"/>
    <mergeCell ref="I103:M103"/>
    <mergeCell ref="F107:G107"/>
    <mergeCell ref="C107:E107"/>
    <mergeCell ref="C106:E106"/>
    <mergeCell ref="L98:M98"/>
    <mergeCell ref="J97:K97"/>
    <mergeCell ref="A99:G99"/>
    <mergeCell ref="H105:I105"/>
    <mergeCell ref="L97:M97"/>
    <mergeCell ref="H97:I97"/>
    <mergeCell ref="A97:A98"/>
    <mergeCell ref="C97:E97"/>
    <mergeCell ref="C98:E98"/>
    <mergeCell ref="F97:G97"/>
    <mergeCell ref="F98:G98"/>
    <mergeCell ref="H98:I98"/>
    <mergeCell ref="H99:M99"/>
    <mergeCell ref="J114:K114"/>
    <mergeCell ref="C116:E116"/>
    <mergeCell ref="F114:G114"/>
    <mergeCell ref="J98:K98"/>
    <mergeCell ref="A101:M101"/>
    <mergeCell ref="I102:M102"/>
    <mergeCell ref="A120:B120"/>
    <mergeCell ref="A114:D114"/>
    <mergeCell ref="F116:G116"/>
    <mergeCell ref="H117:M117"/>
    <mergeCell ref="I120:M120"/>
    <mergeCell ref="L115:M115"/>
    <mergeCell ref="H116:I116"/>
    <mergeCell ref="H115:I115"/>
    <mergeCell ref="A115:A116"/>
    <mergeCell ref="A112:B112"/>
    <mergeCell ref="I111:M111"/>
    <mergeCell ref="J115:K115"/>
    <mergeCell ref="F115:G115"/>
    <mergeCell ref="A117:G117"/>
    <mergeCell ref="A102:B102"/>
    <mergeCell ref="L106:M106"/>
    <mergeCell ref="H106:I106"/>
    <mergeCell ref="J106:K106"/>
    <mergeCell ref="A113:M113"/>
    <mergeCell ref="A119:M119"/>
    <mergeCell ref="L114:M114"/>
    <mergeCell ref="J116:K116"/>
    <mergeCell ref="A108:G108"/>
    <mergeCell ref="H108:M108"/>
    <mergeCell ref="A111:B111"/>
    <mergeCell ref="I142:M142"/>
    <mergeCell ref="A40:B40"/>
    <mergeCell ref="A54:A55"/>
    <mergeCell ref="C54:E54"/>
    <mergeCell ref="A49:B49"/>
    <mergeCell ref="A50:B50"/>
    <mergeCell ref="A51:B51"/>
    <mergeCell ref="H107:I107"/>
    <mergeCell ref="A110:M110"/>
    <mergeCell ref="F105:G105"/>
    <mergeCell ref="C44:E44"/>
    <mergeCell ref="C45:E45"/>
    <mergeCell ref="A46:E46"/>
    <mergeCell ref="C55:E55"/>
    <mergeCell ref="A56:E56"/>
    <mergeCell ref="H56:M56"/>
    <mergeCell ref="L54:M54"/>
    <mergeCell ref="B166:E166"/>
    <mergeCell ref="H163:M164"/>
    <mergeCell ref="F166:G166"/>
    <mergeCell ref="L167:M167"/>
    <mergeCell ref="J155:K155"/>
    <mergeCell ref="A58:M58"/>
    <mergeCell ref="H64:I64"/>
    <mergeCell ref="L116:M116"/>
    <mergeCell ref="J105:K105"/>
    <mergeCell ref="L105:M105"/>
    <mergeCell ref="C115:E115"/>
    <mergeCell ref="I112:M112"/>
    <mergeCell ref="H114:I114"/>
    <mergeCell ref="F167:G167"/>
    <mergeCell ref="A161:M161"/>
    <mergeCell ref="A135:B135"/>
    <mergeCell ref="I133:M133"/>
    <mergeCell ref="I134:M134"/>
    <mergeCell ref="I153:M153"/>
    <mergeCell ref="A152:B152"/>
    <mergeCell ref="A153:B153"/>
    <mergeCell ref="F146:G146"/>
    <mergeCell ref="H148:M148"/>
    <mergeCell ref="H142:H143"/>
    <mergeCell ref="A176:M176"/>
    <mergeCell ref="H139:M139"/>
    <mergeCell ref="F155:G155"/>
    <mergeCell ref="H157:M157"/>
    <mergeCell ref="A163:B163"/>
    <mergeCell ref="A164:B164"/>
    <mergeCell ref="A174:M174"/>
    <mergeCell ref="H168:M168"/>
    <mergeCell ref="B167:E167"/>
    <mergeCell ref="A143:B143"/>
    <mergeCell ref="F156:G156"/>
    <mergeCell ref="J167:K167"/>
    <mergeCell ref="L155:M155"/>
    <mergeCell ref="I151:M151"/>
    <mergeCell ref="I152:M152"/>
    <mergeCell ref="L166:M166"/>
    <mergeCell ref="A159:K159"/>
    <mergeCell ref="H156:I156"/>
    <mergeCell ref="J156:K156"/>
    <mergeCell ref="H155:I155"/>
    <mergeCell ref="A170:K170"/>
    <mergeCell ref="H166:I166"/>
    <mergeCell ref="H167:I167"/>
    <mergeCell ref="J166:K166"/>
    <mergeCell ref="B165:M165"/>
    <mergeCell ref="A124:A125"/>
    <mergeCell ref="F124:G124"/>
    <mergeCell ref="L125:M125"/>
    <mergeCell ref="F125:G125"/>
    <mergeCell ref="C124:E124"/>
    <mergeCell ref="J147:K147"/>
    <mergeCell ref="I135:M135"/>
    <mergeCell ref="J138:K138"/>
    <mergeCell ref="H137:I137"/>
    <mergeCell ref="A134:B134"/>
    <mergeCell ref="F138:G138"/>
    <mergeCell ref="H138:I138"/>
    <mergeCell ref="L138:M138"/>
    <mergeCell ref="L137:M137"/>
    <mergeCell ref="C142:G142"/>
    <mergeCell ref="H133:H134"/>
    <mergeCell ref="A130:M130"/>
    <mergeCell ref="F137:G137"/>
    <mergeCell ref="L156:M156"/>
    <mergeCell ref="A144:B144"/>
    <mergeCell ref="A150:M150"/>
    <mergeCell ref="C151:G151"/>
    <mergeCell ref="H151:H152"/>
    <mergeCell ref="A121:B121"/>
    <mergeCell ref="H123:I123"/>
    <mergeCell ref="J123:K123"/>
    <mergeCell ref="I121:M121"/>
    <mergeCell ref="A141:M141"/>
    <mergeCell ref="J137:K137"/>
    <mergeCell ref="B138:E138"/>
    <mergeCell ref="C133:G133"/>
    <mergeCell ref="H125:I125"/>
    <mergeCell ref="A123:E123"/>
    <mergeCell ref="A122:M122"/>
    <mergeCell ref="B136:M136"/>
    <mergeCell ref="L123:M123"/>
    <mergeCell ref="F123:G123"/>
    <mergeCell ref="J125:K125"/>
    <mergeCell ref="A132:M132"/>
    <mergeCell ref="L124:M124"/>
    <mergeCell ref="A126:G126"/>
    <mergeCell ref="H126:M126"/>
    <mergeCell ref="A128:K128"/>
    <mergeCell ref="C125:E125"/>
    <mergeCell ref="H124:I124"/>
    <mergeCell ref="I143:M143"/>
    <mergeCell ref="I144:M144"/>
    <mergeCell ref="B156:E156"/>
    <mergeCell ref="B147:E147"/>
    <mergeCell ref="F147:G147"/>
    <mergeCell ref="H147:I147"/>
    <mergeCell ref="J124:K124"/>
    <mergeCell ref="L147:M147"/>
    <mergeCell ref="B145:M145"/>
    <mergeCell ref="B154:M154"/>
    <mergeCell ref="H146:I146"/>
    <mergeCell ref="J146:K146"/>
    <mergeCell ref="L146:M146"/>
  </mergeCells>
  <conditionalFormatting sqref="F106:G106">
    <cfRule type="expression" dxfId="61" priority="109" stopIfTrue="1">
      <formula>N106="ERRO"</formula>
    </cfRule>
  </conditionalFormatting>
  <conditionalFormatting sqref="F107:G107">
    <cfRule type="expression" dxfId="60" priority="108" stopIfTrue="1">
      <formula>N107="ERRO"</formula>
    </cfRule>
  </conditionalFormatting>
  <conditionalFormatting sqref="F115:G115">
    <cfRule type="expression" dxfId="59" priority="107" stopIfTrue="1">
      <formula>N115="ERRO"</formula>
    </cfRule>
  </conditionalFormatting>
  <conditionalFormatting sqref="F116:G116">
    <cfRule type="expression" dxfId="58" priority="106" stopIfTrue="1">
      <formula>N116="ERRO"</formula>
    </cfRule>
  </conditionalFormatting>
  <conditionalFormatting sqref="F124:G124">
    <cfRule type="expression" dxfId="57" priority="105" stopIfTrue="1">
      <formula>N124="ERRO"</formula>
    </cfRule>
  </conditionalFormatting>
  <conditionalFormatting sqref="F125:G125">
    <cfRule type="expression" dxfId="56" priority="104" stopIfTrue="1">
      <formula>N125="ERRO"</formula>
    </cfRule>
  </conditionalFormatting>
  <conditionalFormatting sqref="F156:G156">
    <cfRule type="expression" dxfId="55" priority="103" stopIfTrue="1">
      <formula>N156="ERRO"</formula>
    </cfRule>
  </conditionalFormatting>
  <conditionalFormatting sqref="L14:M15 L24:M25 L34:M35 L44:M45 L54:M55 L64:M65 L74:M75 L84:L85">
    <cfRule type="cellIs" dxfId="54" priority="102" stopIfTrue="1" operator="equal">
      <formula>"Submeta não cumprida"</formula>
    </cfRule>
  </conditionalFormatting>
  <conditionalFormatting sqref="H76">
    <cfRule type="expression" dxfId="53" priority="101" stopIfTrue="1">
      <formula>$N$76=0</formula>
    </cfRule>
  </conditionalFormatting>
  <conditionalFormatting sqref="L97:L98 L106:L107 L115:L116 L124:L125">
    <cfRule type="cellIs" dxfId="52" priority="59" stopIfTrue="1" operator="equal">
      <formula>"Submeta não cumprida"</formula>
    </cfRule>
  </conditionalFormatting>
  <conditionalFormatting sqref="H99:M99">
    <cfRule type="expression" dxfId="51" priority="58" stopIfTrue="1">
      <formula>$N$99=0</formula>
    </cfRule>
  </conditionalFormatting>
  <conditionalFormatting sqref="H108:M108">
    <cfRule type="expression" dxfId="50" priority="56" stopIfTrue="1">
      <formula>$N$108=0</formula>
    </cfRule>
  </conditionalFormatting>
  <conditionalFormatting sqref="F115:G115">
    <cfRule type="expression" dxfId="49" priority="55" stopIfTrue="1">
      <formula>N115="ERRO"</formula>
    </cfRule>
  </conditionalFormatting>
  <conditionalFormatting sqref="F116:G116">
    <cfRule type="expression" dxfId="48" priority="54" stopIfTrue="1">
      <formula>N116="ERRO"</formula>
    </cfRule>
  </conditionalFormatting>
  <conditionalFormatting sqref="H117:M117">
    <cfRule type="expression" dxfId="47" priority="52" stopIfTrue="1">
      <formula>N117=0</formula>
    </cfRule>
  </conditionalFormatting>
  <conditionalFormatting sqref="F124:G124">
    <cfRule type="expression" dxfId="46" priority="51" stopIfTrue="1">
      <formula>N124="ERRO"</formula>
    </cfRule>
  </conditionalFormatting>
  <conditionalFormatting sqref="F125:G125">
    <cfRule type="expression" dxfId="45" priority="50" stopIfTrue="1">
      <formula>N125="ERRO"</formula>
    </cfRule>
  </conditionalFormatting>
  <conditionalFormatting sqref="H126:M126">
    <cfRule type="expression" dxfId="44" priority="48" stopIfTrue="1">
      <formula>$N$126=0</formula>
    </cfRule>
  </conditionalFormatting>
  <conditionalFormatting sqref="H16:M16">
    <cfRule type="expression" dxfId="43" priority="47" stopIfTrue="1">
      <formula>$N$16=0</formula>
    </cfRule>
  </conditionalFormatting>
  <conditionalFormatting sqref="H26:M26">
    <cfRule type="expression" dxfId="42" priority="46" stopIfTrue="1">
      <formula>$N$26=0</formula>
    </cfRule>
  </conditionalFormatting>
  <conditionalFormatting sqref="H36:M36">
    <cfRule type="expression" dxfId="41" priority="45" stopIfTrue="1">
      <formula>$N$36=0</formula>
    </cfRule>
  </conditionalFormatting>
  <conditionalFormatting sqref="H46:M46">
    <cfRule type="expression" dxfId="40" priority="44" stopIfTrue="1">
      <formula>$N$46=0</formula>
    </cfRule>
  </conditionalFormatting>
  <conditionalFormatting sqref="H56:M56">
    <cfRule type="expression" dxfId="39" priority="43" stopIfTrue="1">
      <formula>$N$56=0</formula>
    </cfRule>
  </conditionalFormatting>
  <conditionalFormatting sqref="H66:M66">
    <cfRule type="expression" dxfId="38" priority="41" stopIfTrue="1">
      <formula>$N$66=0</formula>
    </cfRule>
  </conditionalFormatting>
  <conditionalFormatting sqref="H86:M86">
    <cfRule type="expression" dxfId="37" priority="40" stopIfTrue="1">
      <formula>$N$86=0</formula>
    </cfRule>
  </conditionalFormatting>
  <conditionalFormatting sqref="L167 L138 L156">
    <cfRule type="cellIs" dxfId="36" priority="39" stopIfTrue="1" operator="equal">
      <formula>"meta não cumprida"</formula>
    </cfRule>
  </conditionalFormatting>
  <conditionalFormatting sqref="H139:M141 J147:M148 H148:I148">
    <cfRule type="expression" dxfId="35" priority="38" stopIfTrue="1">
      <formula>$N$139=0</formula>
    </cfRule>
  </conditionalFormatting>
  <conditionalFormatting sqref="H157:M157">
    <cfRule type="expression" dxfId="34" priority="36" stopIfTrue="1">
      <formula>$N$157=0</formula>
    </cfRule>
  </conditionalFormatting>
  <conditionalFormatting sqref="H168:M168">
    <cfRule type="expression" dxfId="33" priority="34" stopIfTrue="1">
      <formula>$N$168=0</formula>
    </cfRule>
  </conditionalFormatting>
  <conditionalFormatting sqref="A176:M176">
    <cfRule type="expression" dxfId="32" priority="33" stopIfTrue="1">
      <formula>OR(AND($N$174=0.5,$K$172&lt;=0.5),AND($N$174=0.25,$K$172&lt;0.25))</formula>
    </cfRule>
  </conditionalFormatting>
  <conditionalFormatting sqref="H26:M26">
    <cfRule type="expression" dxfId="31" priority="32" stopIfTrue="1">
      <formula>$N$16=0</formula>
    </cfRule>
  </conditionalFormatting>
  <conditionalFormatting sqref="H36:M36">
    <cfRule type="expression" dxfId="30" priority="31" stopIfTrue="1">
      <formula>$N$26=0</formula>
    </cfRule>
  </conditionalFormatting>
  <conditionalFormatting sqref="H36:M36">
    <cfRule type="expression" dxfId="29" priority="30" stopIfTrue="1">
      <formula>$N$16=0</formula>
    </cfRule>
  </conditionalFormatting>
  <conditionalFormatting sqref="H46:M46">
    <cfRule type="expression" dxfId="28" priority="29" stopIfTrue="1">
      <formula>$N$36=0</formula>
    </cfRule>
  </conditionalFormatting>
  <conditionalFormatting sqref="H46:M46">
    <cfRule type="expression" dxfId="27" priority="28" stopIfTrue="1">
      <formula>$N$26=0</formula>
    </cfRule>
  </conditionalFormatting>
  <conditionalFormatting sqref="H46:M46">
    <cfRule type="expression" dxfId="26" priority="27" stopIfTrue="1">
      <formula>$N$16=0</formula>
    </cfRule>
  </conditionalFormatting>
  <conditionalFormatting sqref="H56:M56">
    <cfRule type="expression" dxfId="25" priority="26" stopIfTrue="1">
      <formula>$N$46=0</formula>
    </cfRule>
  </conditionalFormatting>
  <conditionalFormatting sqref="H56:M56">
    <cfRule type="expression" dxfId="24" priority="25" stopIfTrue="1">
      <formula>$N$36=0</formula>
    </cfRule>
  </conditionalFormatting>
  <conditionalFormatting sqref="H56:M56">
    <cfRule type="expression" dxfId="23" priority="24" stopIfTrue="1">
      <formula>$N$26=0</formula>
    </cfRule>
  </conditionalFormatting>
  <conditionalFormatting sqref="H56:M56">
    <cfRule type="expression" dxfId="22" priority="23" stopIfTrue="1">
      <formula>$N$16=0</formula>
    </cfRule>
  </conditionalFormatting>
  <conditionalFormatting sqref="H66:M66">
    <cfRule type="expression" dxfId="21" priority="22" stopIfTrue="1">
      <formula>$N$56=0</formula>
    </cfRule>
  </conditionalFormatting>
  <conditionalFormatting sqref="H66:M66">
    <cfRule type="expression" dxfId="20" priority="21" stopIfTrue="1">
      <formula>$N$46=0</formula>
    </cfRule>
  </conditionalFormatting>
  <conditionalFormatting sqref="H66:M66">
    <cfRule type="expression" dxfId="19" priority="20" stopIfTrue="1">
      <formula>$N$36=0</formula>
    </cfRule>
  </conditionalFormatting>
  <conditionalFormatting sqref="H66:M66">
    <cfRule type="expression" dxfId="18" priority="19" stopIfTrue="1">
      <formula>$N$26=0</formula>
    </cfRule>
  </conditionalFormatting>
  <conditionalFormatting sqref="H66:M66">
    <cfRule type="expression" dxfId="17" priority="18" stopIfTrue="1">
      <formula>$N$16=0</formula>
    </cfRule>
  </conditionalFormatting>
  <conditionalFormatting sqref="H76:M76">
    <cfRule type="expression" dxfId="16" priority="17" stopIfTrue="1">
      <formula>$N$66=0</formula>
    </cfRule>
  </conditionalFormatting>
  <conditionalFormatting sqref="H76:M76">
    <cfRule type="expression" dxfId="15" priority="16" stopIfTrue="1">
      <formula>$N$56=0</formula>
    </cfRule>
  </conditionalFormatting>
  <conditionalFormatting sqref="H76:M76">
    <cfRule type="expression" dxfId="14" priority="15" stopIfTrue="1">
      <formula>$N$46=0</formula>
    </cfRule>
  </conditionalFormatting>
  <conditionalFormatting sqref="H76:M76">
    <cfRule type="expression" dxfId="13" priority="14" stopIfTrue="1">
      <formula>$N$36=0</formula>
    </cfRule>
  </conditionalFormatting>
  <conditionalFormatting sqref="H76:M76">
    <cfRule type="expression" dxfId="12" priority="13" stopIfTrue="1">
      <formula>$N$26=0</formula>
    </cfRule>
  </conditionalFormatting>
  <conditionalFormatting sqref="H76:M76">
    <cfRule type="expression" dxfId="11" priority="12" stopIfTrue="1">
      <formula>$N$16=0</formula>
    </cfRule>
  </conditionalFormatting>
  <conditionalFormatting sqref="H86">
    <cfRule type="expression" dxfId="10" priority="11" stopIfTrue="1">
      <formula>$N$76=0</formula>
    </cfRule>
  </conditionalFormatting>
  <conditionalFormatting sqref="H86:M86">
    <cfRule type="expression" dxfId="9" priority="10" stopIfTrue="1">
      <formula>$N$66=0</formula>
    </cfRule>
  </conditionalFormatting>
  <conditionalFormatting sqref="H86:M86">
    <cfRule type="expression" dxfId="8" priority="9" stopIfTrue="1">
      <formula>$N$56=0</formula>
    </cfRule>
  </conditionalFormatting>
  <conditionalFormatting sqref="H86:M86">
    <cfRule type="expression" dxfId="7" priority="8" stopIfTrue="1">
      <formula>$N$46=0</formula>
    </cfRule>
  </conditionalFormatting>
  <conditionalFormatting sqref="H86:M86">
    <cfRule type="expression" dxfId="6" priority="7" stopIfTrue="1">
      <formula>$N$36=0</formula>
    </cfRule>
  </conditionalFormatting>
  <conditionalFormatting sqref="H86:M86">
    <cfRule type="expression" dxfId="5" priority="6" stopIfTrue="1">
      <formula>$N$26=0</formula>
    </cfRule>
  </conditionalFormatting>
  <conditionalFormatting sqref="H86:M86">
    <cfRule type="expression" dxfId="4" priority="5" stopIfTrue="1">
      <formula>$N$16=0</formula>
    </cfRule>
  </conditionalFormatting>
  <conditionalFormatting sqref="F147:G147">
    <cfRule type="expression" dxfId="3" priority="4" stopIfTrue="1">
      <formula>N147="ERRO"</formula>
    </cfRule>
  </conditionalFormatting>
  <conditionalFormatting sqref="L147">
    <cfRule type="cellIs" dxfId="2" priority="3" stopIfTrue="1" operator="equal">
      <formula>"meta não cumprida"</formula>
    </cfRule>
  </conditionalFormatting>
  <conditionalFormatting sqref="H148:M148">
    <cfRule type="expression" dxfId="1" priority="2" stopIfTrue="1">
      <formula>$N$157=0</formula>
    </cfRule>
  </conditionalFormatting>
  <conditionalFormatting sqref="L147">
    <cfRule type="cellIs" dxfId="0" priority="1" stopIfTrue="1" operator="equal">
      <formula>"meta não cumprida"</formula>
    </cfRule>
  </conditionalFormatting>
  <hyperlinks>
    <hyperlink ref="J2" location="Início!A1" display="Início"/>
    <hyperlink ref="L2" location="'5.2 - Ações'!A1" display="Seguinte"/>
    <hyperlink ref="K2" location="'4_Indisciplina'!A1" display="Anterior"/>
  </hyperlinks>
  <printOptions horizontalCentered="1" verticalCentered="1"/>
  <pageMargins left="0.27559055118110237" right="0.15748031496062992" top="0.19685039370078741" bottom="0.31496062992125984" header="0.15748031496062992" footer="0.31496062992125984"/>
  <pageSetup paperSize="9" scale="95" orientation="landscape" r:id="rId1"/>
  <headerFooter>
    <oddHeader>&amp;C&amp;"Arial,Negrito"&amp;16Relatório TEIP 2014 / 2015</oddHeader>
  </headerFooter>
  <rowBreaks count="15" manualBreakCount="15">
    <brk id="17" max="16383" man="1"/>
    <brk id="27" max="16383" man="1"/>
    <brk id="37" max="16383" man="1"/>
    <brk id="47" max="16383" man="1"/>
    <brk id="57" max="16383" man="1"/>
    <brk id="67" max="16383" man="1"/>
    <brk id="77" max="16383" man="1"/>
    <brk id="89" max="16383" man="1"/>
    <brk id="100" max="16383" man="1"/>
    <brk id="109" max="16383" man="1"/>
    <brk id="118" max="16383" man="1"/>
    <brk id="129" max="16383" man="1"/>
    <brk id="140" max="16383" man="1"/>
    <brk id="149" max="16383" man="1"/>
    <brk id="160"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4"/>
  <dimension ref="A1:Q52"/>
  <sheetViews>
    <sheetView tabSelected="1" topLeftCell="G1" zoomScale="85" zoomScaleNormal="85" workbookViewId="0">
      <pane ySplit="7" topLeftCell="A20" activePane="bottomLeft" state="frozen"/>
      <selection pane="bottomLeft" activeCell="G21" sqref="G21:H21"/>
    </sheetView>
  </sheetViews>
  <sheetFormatPr defaultRowHeight="15" x14ac:dyDescent="0.25"/>
  <cols>
    <col min="1" max="1" width="5.7109375" style="147" customWidth="1"/>
    <col min="2" max="2" width="19.85546875" style="147" customWidth="1"/>
    <col min="3" max="3" width="48.42578125" style="147" customWidth="1"/>
    <col min="4" max="4" width="36.140625" style="88" customWidth="1"/>
    <col min="5" max="5" width="13.42578125" style="148" customWidth="1"/>
    <col min="6" max="6" width="37.85546875" style="88" customWidth="1"/>
    <col min="7" max="7" width="31.85546875" style="88" customWidth="1"/>
    <col min="8" max="8" width="25.140625" style="148" customWidth="1"/>
    <col min="9" max="9" width="29.28515625" style="148" customWidth="1"/>
    <col min="10" max="10" width="32.42578125" style="88" customWidth="1"/>
    <col min="11" max="11" width="18.7109375" style="451" hidden="1" customWidth="1"/>
    <col min="12" max="12" width="17.42578125" style="451" hidden="1" customWidth="1"/>
    <col min="13" max="13" width="19.28515625" style="451" hidden="1" customWidth="1"/>
    <col min="14" max="14" width="15.140625" style="451" hidden="1" customWidth="1"/>
    <col min="15" max="17" width="0" style="451" hidden="1" customWidth="1"/>
    <col min="18" max="16384" width="9.140625" style="88"/>
  </cols>
  <sheetData>
    <row r="1" spans="1:17" s="86" customFormat="1" ht="30" customHeight="1" x14ac:dyDescent="0.2">
      <c r="A1" s="142" t="str">
        <f>IF(VLOOKUP(Início!B5,Folha1!A2:C139,3)&gt;0,VLOOKUP(Início!B5,Folha1!A2:C139,3),"")</f>
        <v>Agrupamento de Escolas Miguel Torga</v>
      </c>
      <c r="B1" s="143"/>
      <c r="C1" s="143"/>
      <c r="D1" s="83"/>
      <c r="E1" s="84"/>
      <c r="F1" s="83"/>
      <c r="G1" s="84"/>
      <c r="H1" s="84"/>
      <c r="I1" s="84"/>
      <c r="J1" s="85">
        <f>IF(Início!G5&gt;0,Início!G5,"")</f>
        <v>1115498</v>
      </c>
      <c r="K1" s="445"/>
      <c r="L1" s="446">
        <f>Início!$B$5</f>
        <v>106</v>
      </c>
      <c r="M1" s="446"/>
      <c r="N1" s="446"/>
      <c r="O1" s="446"/>
      <c r="P1" s="446"/>
      <c r="Q1" s="446"/>
    </row>
    <row r="2" spans="1:17" s="87" customFormat="1" ht="15" customHeight="1" x14ac:dyDescent="0.2">
      <c r="A2" s="262"/>
      <c r="G2" s="384"/>
      <c r="H2" s="384" t="s">
        <v>18</v>
      </c>
      <c r="I2" s="192" t="s">
        <v>20</v>
      </c>
      <c r="J2" s="191" t="s">
        <v>19</v>
      </c>
      <c r="K2" s="447"/>
      <c r="L2" s="447"/>
      <c r="M2" s="447"/>
      <c r="N2" s="447"/>
      <c r="O2" s="447"/>
      <c r="P2" s="447"/>
      <c r="Q2" s="447"/>
    </row>
    <row r="3" spans="1:17" s="144" customFormat="1" ht="24.75" customHeight="1" x14ac:dyDescent="0.2">
      <c r="A3" s="805" t="s">
        <v>607</v>
      </c>
      <c r="B3" s="518"/>
      <c r="C3" s="518"/>
      <c r="D3" s="518"/>
      <c r="E3" s="518"/>
      <c r="F3" s="518"/>
      <c r="G3" s="518"/>
      <c r="H3" s="518"/>
      <c r="I3" s="518"/>
      <c r="J3" s="518"/>
      <c r="K3" s="448"/>
      <c r="L3" s="449"/>
      <c r="M3" s="449"/>
      <c r="N3" s="449"/>
      <c r="O3" s="449"/>
      <c r="P3" s="449"/>
      <c r="Q3" s="449"/>
    </row>
    <row r="4" spans="1:17" s="144" customFormat="1" ht="9" customHeight="1" x14ac:dyDescent="0.2">
      <c r="B4" s="151"/>
      <c r="C4" s="152"/>
      <c r="D4" s="152"/>
      <c r="E4" s="152"/>
      <c r="F4" s="152"/>
      <c r="G4" s="152"/>
      <c r="H4" s="152"/>
      <c r="I4" s="152"/>
      <c r="J4" s="152"/>
      <c r="K4" s="448"/>
      <c r="L4" s="449"/>
      <c r="M4" s="449"/>
      <c r="N4" s="449"/>
      <c r="O4" s="449"/>
      <c r="P4" s="449"/>
      <c r="Q4" s="449"/>
    </row>
    <row r="5" spans="1:17" s="144" customFormat="1" ht="32.25" customHeight="1" x14ac:dyDescent="0.2">
      <c r="A5" s="806" t="s">
        <v>270</v>
      </c>
      <c r="B5" s="810" t="s">
        <v>252</v>
      </c>
      <c r="C5" s="327" t="s">
        <v>170</v>
      </c>
      <c r="D5" s="382"/>
      <c r="E5" s="382"/>
      <c r="F5" s="800" t="s">
        <v>661</v>
      </c>
      <c r="G5" s="801"/>
      <c r="H5" s="802"/>
      <c r="I5" s="808" t="s">
        <v>719</v>
      </c>
      <c r="J5" s="812" t="s">
        <v>659</v>
      </c>
      <c r="K5" s="449"/>
      <c r="L5" s="449"/>
      <c r="M5" s="449"/>
      <c r="N5" s="449"/>
      <c r="O5" s="449"/>
      <c r="P5" s="449"/>
      <c r="Q5" s="449"/>
    </row>
    <row r="6" spans="1:17" s="144" customFormat="1" ht="68.25" customHeight="1" x14ac:dyDescent="0.2">
      <c r="A6" s="807"/>
      <c r="B6" s="811"/>
      <c r="C6" s="327" t="s">
        <v>253</v>
      </c>
      <c r="D6" s="380" t="s">
        <v>717</v>
      </c>
      <c r="E6" s="383" t="s">
        <v>171</v>
      </c>
      <c r="F6" s="380" t="s">
        <v>660</v>
      </c>
      <c r="G6" s="803" t="s">
        <v>718</v>
      </c>
      <c r="H6" s="804"/>
      <c r="I6" s="809"/>
      <c r="J6" s="809"/>
      <c r="K6" s="449"/>
      <c r="L6" s="449"/>
      <c r="M6" s="449"/>
      <c r="N6" s="449"/>
      <c r="O6" s="449"/>
      <c r="P6" s="449"/>
      <c r="Q6" s="449"/>
    </row>
    <row r="7" spans="1:17" s="144" customFormat="1" ht="8.25" customHeight="1" x14ac:dyDescent="0.2">
      <c r="A7" s="230"/>
      <c r="B7" s="149"/>
      <c r="C7" s="150"/>
      <c r="D7" s="150"/>
      <c r="E7" s="381"/>
      <c r="F7" s="150"/>
      <c r="G7" s="415"/>
      <c r="H7" s="416"/>
      <c r="I7" s="150"/>
      <c r="J7" s="150"/>
      <c r="K7" s="449"/>
      <c r="L7" s="449"/>
      <c r="M7" s="449"/>
      <c r="N7" s="449"/>
      <c r="O7" s="449"/>
      <c r="P7" s="449"/>
      <c r="Q7" s="449"/>
    </row>
    <row r="8" spans="1:17" s="146" customFormat="1" ht="78.75" customHeight="1" x14ac:dyDescent="0.2">
      <c r="A8" s="263">
        <v>1</v>
      </c>
      <c r="B8" s="160" t="s">
        <v>747</v>
      </c>
      <c r="C8" s="145" t="s">
        <v>749</v>
      </c>
      <c r="D8" s="145"/>
      <c r="E8" s="160"/>
      <c r="F8" s="145"/>
      <c r="G8" s="798"/>
      <c r="H8" s="799"/>
      <c r="I8" s="160"/>
      <c r="J8" s="145"/>
      <c r="K8" s="450"/>
      <c r="L8" s="450"/>
      <c r="M8" s="450"/>
      <c r="N8" s="450"/>
      <c r="O8" s="450"/>
      <c r="P8" s="450"/>
      <c r="Q8" s="450"/>
    </row>
    <row r="9" spans="1:17" s="146" customFormat="1" ht="112.5" x14ac:dyDescent="0.2">
      <c r="A9" s="263">
        <v>2</v>
      </c>
      <c r="B9" s="160" t="s">
        <v>747</v>
      </c>
      <c r="C9" s="145" t="s">
        <v>782</v>
      </c>
      <c r="D9" s="145" t="s">
        <v>773</v>
      </c>
      <c r="E9" s="160" t="s">
        <v>737</v>
      </c>
      <c r="F9" s="145" t="s">
        <v>775</v>
      </c>
      <c r="G9" s="798" t="s">
        <v>776</v>
      </c>
      <c r="H9" s="799"/>
      <c r="I9" s="160" t="s">
        <v>778</v>
      </c>
      <c r="J9" s="145" t="s">
        <v>783</v>
      </c>
      <c r="K9" s="450"/>
      <c r="L9" s="450"/>
      <c r="M9" s="450"/>
      <c r="N9" s="450"/>
      <c r="O9" s="450"/>
      <c r="P9" s="450"/>
      <c r="Q9" s="450"/>
    </row>
    <row r="10" spans="1:17" s="146" customFormat="1" ht="169.5" customHeight="1" x14ac:dyDescent="0.2">
      <c r="A10" s="263">
        <v>3</v>
      </c>
      <c r="B10" s="160" t="s">
        <v>747</v>
      </c>
      <c r="C10" s="145" t="s">
        <v>781</v>
      </c>
      <c r="D10" s="145" t="s">
        <v>772</v>
      </c>
      <c r="E10" s="160" t="s">
        <v>765</v>
      </c>
      <c r="F10" s="145" t="s">
        <v>774</v>
      </c>
      <c r="G10" s="798" t="s">
        <v>777</v>
      </c>
      <c r="H10" s="799"/>
      <c r="I10" s="160" t="s">
        <v>771</v>
      </c>
      <c r="J10" s="145" t="s">
        <v>779</v>
      </c>
      <c r="K10" s="450"/>
      <c r="L10" s="450"/>
      <c r="M10" s="450"/>
      <c r="N10" s="450"/>
      <c r="O10" s="450"/>
      <c r="P10" s="450"/>
      <c r="Q10" s="450"/>
    </row>
    <row r="11" spans="1:17" s="146" customFormat="1" ht="168.75" x14ac:dyDescent="0.2">
      <c r="A11" s="263">
        <v>4</v>
      </c>
      <c r="B11" s="160" t="s">
        <v>747</v>
      </c>
      <c r="C11" s="145" t="s">
        <v>770</v>
      </c>
      <c r="D11" s="145" t="s">
        <v>764</v>
      </c>
      <c r="E11" s="160" t="s">
        <v>765</v>
      </c>
      <c r="F11" s="145" t="s">
        <v>766</v>
      </c>
      <c r="G11" s="798" t="s">
        <v>767</v>
      </c>
      <c r="H11" s="799"/>
      <c r="I11" s="160" t="s">
        <v>768</v>
      </c>
      <c r="J11" s="145" t="s">
        <v>769</v>
      </c>
      <c r="K11" s="450"/>
      <c r="L11" s="450"/>
      <c r="M11" s="450"/>
      <c r="N11" s="450"/>
      <c r="O11" s="450"/>
      <c r="P11" s="450"/>
      <c r="Q11" s="450"/>
    </row>
    <row r="12" spans="1:17" s="146" customFormat="1" ht="52.5" customHeight="1" x14ac:dyDescent="0.2">
      <c r="A12" s="263">
        <v>5</v>
      </c>
      <c r="B12" s="160" t="s">
        <v>747</v>
      </c>
      <c r="C12" s="145" t="s">
        <v>750</v>
      </c>
      <c r="D12" s="145" t="s">
        <v>780</v>
      </c>
      <c r="E12" s="160"/>
      <c r="F12" s="145"/>
      <c r="G12" s="798"/>
      <c r="H12" s="799"/>
      <c r="I12" s="160"/>
      <c r="J12" s="145"/>
      <c r="K12" s="450"/>
      <c r="L12" s="450"/>
      <c r="M12" s="450"/>
      <c r="N12" s="450"/>
      <c r="O12" s="450"/>
      <c r="P12" s="450"/>
      <c r="Q12" s="450"/>
    </row>
    <row r="13" spans="1:17" s="146" customFormat="1" ht="52.5" customHeight="1" x14ac:dyDescent="0.2">
      <c r="A13" s="263">
        <v>6</v>
      </c>
      <c r="B13" s="160" t="s">
        <v>747</v>
      </c>
      <c r="C13" s="145" t="s">
        <v>751</v>
      </c>
      <c r="D13" s="145" t="s">
        <v>798</v>
      </c>
      <c r="E13" s="160" t="s">
        <v>737</v>
      </c>
      <c r="F13" s="145" t="s">
        <v>796</v>
      </c>
      <c r="G13" s="798" t="s">
        <v>797</v>
      </c>
      <c r="H13" s="799"/>
      <c r="I13" s="160" t="s">
        <v>799</v>
      </c>
      <c r="J13" s="145" t="s">
        <v>768</v>
      </c>
      <c r="K13" s="450"/>
      <c r="L13" s="450"/>
      <c r="M13" s="450"/>
      <c r="N13" s="450"/>
      <c r="O13" s="450"/>
      <c r="P13" s="450"/>
      <c r="Q13" s="450"/>
    </row>
    <row r="14" spans="1:17" s="146" customFormat="1" ht="138" customHeight="1" x14ac:dyDescent="0.2">
      <c r="A14" s="263">
        <v>7</v>
      </c>
      <c r="B14" s="160" t="s">
        <v>746</v>
      </c>
      <c r="C14" s="145" t="s">
        <v>740</v>
      </c>
      <c r="D14" s="145" t="s">
        <v>756</v>
      </c>
      <c r="E14" s="160" t="s">
        <v>737</v>
      </c>
      <c r="F14" s="145" t="s">
        <v>741</v>
      </c>
      <c r="G14" s="798" t="s">
        <v>800</v>
      </c>
      <c r="H14" s="799"/>
      <c r="I14" s="160" t="s">
        <v>742</v>
      </c>
      <c r="J14" s="145" t="s">
        <v>743</v>
      </c>
      <c r="K14" s="450"/>
      <c r="L14" s="450"/>
      <c r="M14" s="450"/>
      <c r="N14" s="450"/>
      <c r="O14" s="450"/>
      <c r="P14" s="450"/>
      <c r="Q14" s="450"/>
    </row>
    <row r="15" spans="1:17" s="146" customFormat="1" ht="52.5" customHeight="1" x14ac:dyDescent="0.2">
      <c r="A15" s="263">
        <v>8</v>
      </c>
      <c r="B15" s="160" t="s">
        <v>746</v>
      </c>
      <c r="C15" s="145" t="s">
        <v>752</v>
      </c>
      <c r="D15" s="145" t="s">
        <v>820</v>
      </c>
      <c r="E15" s="160" t="s">
        <v>737</v>
      </c>
      <c r="F15" s="145" t="s">
        <v>821</v>
      </c>
      <c r="G15" s="798" t="s">
        <v>835</v>
      </c>
      <c r="H15" s="799"/>
      <c r="I15" s="160"/>
      <c r="J15" s="145" t="s">
        <v>822</v>
      </c>
      <c r="K15" s="450"/>
      <c r="L15" s="450"/>
      <c r="M15" s="450"/>
      <c r="N15" s="450"/>
      <c r="O15" s="450"/>
      <c r="P15" s="450"/>
      <c r="Q15" s="450"/>
    </row>
    <row r="16" spans="1:17" s="146" customFormat="1" ht="52.5" customHeight="1" x14ac:dyDescent="0.2">
      <c r="A16" s="263">
        <v>9</v>
      </c>
      <c r="B16" s="160" t="s">
        <v>746</v>
      </c>
      <c r="C16" s="145" t="s">
        <v>753</v>
      </c>
      <c r="D16" s="145"/>
      <c r="E16" s="160"/>
      <c r="F16" s="145"/>
      <c r="G16" s="798"/>
      <c r="H16" s="799"/>
      <c r="I16" s="160"/>
      <c r="J16" s="145"/>
      <c r="K16" s="450"/>
      <c r="L16" s="450"/>
      <c r="M16" s="450"/>
      <c r="N16" s="450"/>
      <c r="O16" s="450"/>
      <c r="P16" s="450"/>
      <c r="Q16" s="450"/>
    </row>
    <row r="17" spans="1:17" s="146" customFormat="1" ht="47.25" customHeight="1" x14ac:dyDescent="0.2">
      <c r="A17" s="263">
        <v>10</v>
      </c>
      <c r="B17" s="160" t="s">
        <v>746</v>
      </c>
      <c r="C17" s="145" t="s">
        <v>754</v>
      </c>
      <c r="D17" s="145"/>
      <c r="E17" s="160"/>
      <c r="F17" s="145"/>
      <c r="G17" s="798"/>
      <c r="H17" s="799"/>
      <c r="I17" s="160"/>
      <c r="J17" s="145"/>
      <c r="K17" s="450"/>
      <c r="L17" s="450"/>
      <c r="M17" s="450"/>
      <c r="N17" s="450"/>
      <c r="O17" s="450"/>
      <c r="P17" s="450"/>
      <c r="Q17" s="450"/>
    </row>
    <row r="18" spans="1:17" s="146" customFormat="1" ht="95.25" customHeight="1" x14ac:dyDescent="0.2">
      <c r="A18" s="263">
        <v>11</v>
      </c>
      <c r="B18" s="160" t="s">
        <v>747</v>
      </c>
      <c r="C18" s="145" t="s">
        <v>786</v>
      </c>
      <c r="D18" s="145" t="s">
        <v>784</v>
      </c>
      <c r="E18" s="160" t="s">
        <v>737</v>
      </c>
      <c r="F18" s="145" t="s">
        <v>785</v>
      </c>
      <c r="G18" s="798" t="s">
        <v>795</v>
      </c>
      <c r="H18" s="799"/>
      <c r="I18" s="160" t="s">
        <v>793</v>
      </c>
      <c r="J18" s="145" t="s">
        <v>794</v>
      </c>
      <c r="K18" s="450"/>
      <c r="L18" s="450"/>
      <c r="M18" s="450"/>
      <c r="N18" s="450"/>
      <c r="O18" s="450"/>
      <c r="P18" s="450"/>
      <c r="Q18" s="450"/>
    </row>
    <row r="19" spans="1:17" s="146" customFormat="1" ht="98.25" customHeight="1" x14ac:dyDescent="0.2">
      <c r="A19" s="263">
        <v>12</v>
      </c>
      <c r="B19" s="160" t="s">
        <v>748</v>
      </c>
      <c r="C19" s="145" t="s">
        <v>755</v>
      </c>
      <c r="D19" s="145" t="s">
        <v>787</v>
      </c>
      <c r="E19" s="160"/>
      <c r="F19" s="145" t="s">
        <v>788</v>
      </c>
      <c r="G19" s="798" t="s">
        <v>789</v>
      </c>
      <c r="H19" s="799"/>
      <c r="I19" s="160" t="s">
        <v>790</v>
      </c>
      <c r="J19" s="145" t="s">
        <v>791</v>
      </c>
      <c r="K19" s="450"/>
      <c r="L19" s="450"/>
      <c r="M19" s="450"/>
      <c r="N19" s="450"/>
      <c r="O19" s="450"/>
      <c r="P19" s="450"/>
      <c r="Q19" s="450"/>
    </row>
    <row r="20" spans="1:17" s="146" customFormat="1" ht="105" customHeight="1" x14ac:dyDescent="0.2">
      <c r="A20" s="263">
        <v>13</v>
      </c>
      <c r="B20" s="160" t="s">
        <v>747</v>
      </c>
      <c r="C20" s="145" t="s">
        <v>759</v>
      </c>
      <c r="D20" s="145" t="s">
        <v>760</v>
      </c>
      <c r="E20" s="160" t="s">
        <v>737</v>
      </c>
      <c r="F20" s="145" t="s">
        <v>762</v>
      </c>
      <c r="G20" s="798" t="s">
        <v>761</v>
      </c>
      <c r="H20" s="799"/>
      <c r="I20" s="160" t="s">
        <v>763</v>
      </c>
      <c r="J20" s="145" t="s">
        <v>792</v>
      </c>
      <c r="K20" s="450"/>
      <c r="L20" s="450"/>
      <c r="M20" s="450"/>
      <c r="N20" s="450"/>
      <c r="O20" s="450"/>
      <c r="P20" s="450"/>
      <c r="Q20" s="450"/>
    </row>
    <row r="21" spans="1:17" s="146" customFormat="1" ht="155.25" customHeight="1" x14ac:dyDescent="0.2">
      <c r="A21" s="263">
        <v>14</v>
      </c>
      <c r="B21" s="160" t="s">
        <v>748</v>
      </c>
      <c r="C21" s="145" t="s">
        <v>806</v>
      </c>
      <c r="D21" s="145" t="s">
        <v>807</v>
      </c>
      <c r="E21" s="160" t="s">
        <v>737</v>
      </c>
      <c r="F21" s="145" t="s">
        <v>805</v>
      </c>
      <c r="G21" s="798" t="s">
        <v>804</v>
      </c>
      <c r="H21" s="799"/>
      <c r="I21" s="160" t="s">
        <v>803</v>
      </c>
      <c r="J21" s="145" t="s">
        <v>802</v>
      </c>
      <c r="K21" s="450"/>
      <c r="L21" s="450"/>
      <c r="M21" s="450"/>
      <c r="N21" s="450"/>
      <c r="O21" s="450"/>
      <c r="P21" s="450"/>
      <c r="Q21" s="450"/>
    </row>
    <row r="22" spans="1:17" s="146" customFormat="1" ht="52.5" customHeight="1" x14ac:dyDescent="0.2">
      <c r="A22" s="263">
        <v>15</v>
      </c>
      <c r="B22" s="160" t="s">
        <v>757</v>
      </c>
      <c r="C22" s="145" t="s">
        <v>758</v>
      </c>
      <c r="D22" s="145"/>
      <c r="E22" s="160"/>
      <c r="F22" s="145"/>
      <c r="G22" s="798"/>
      <c r="H22" s="799"/>
      <c r="I22" s="160"/>
      <c r="J22" s="145"/>
      <c r="K22" s="450"/>
      <c r="L22" s="450"/>
      <c r="M22" s="450"/>
      <c r="N22" s="450"/>
      <c r="O22" s="450"/>
      <c r="P22" s="450"/>
      <c r="Q22" s="450"/>
    </row>
    <row r="23" spans="1:17" s="146" customFormat="1" ht="52.5" customHeight="1" x14ac:dyDescent="0.2">
      <c r="A23" s="263">
        <v>16</v>
      </c>
      <c r="B23" s="160" t="s">
        <v>757</v>
      </c>
      <c r="C23" s="145" t="s">
        <v>758</v>
      </c>
      <c r="D23" s="145" t="s">
        <v>836</v>
      </c>
      <c r="E23" s="160" t="s">
        <v>737</v>
      </c>
      <c r="F23" s="145" t="s">
        <v>823</v>
      </c>
      <c r="G23" s="798" t="s">
        <v>837</v>
      </c>
      <c r="H23" s="799"/>
      <c r="I23" s="160" t="s">
        <v>840</v>
      </c>
      <c r="J23" s="145"/>
      <c r="K23" s="450"/>
      <c r="L23" s="450"/>
      <c r="M23" s="450"/>
      <c r="N23" s="450"/>
      <c r="O23" s="450"/>
      <c r="P23" s="450"/>
      <c r="Q23" s="450"/>
    </row>
    <row r="24" spans="1:17" s="146" customFormat="1" ht="52.5" customHeight="1" x14ac:dyDescent="0.2">
      <c r="A24" s="263">
        <v>17</v>
      </c>
      <c r="B24" s="160"/>
      <c r="C24" s="145"/>
      <c r="D24" s="145"/>
      <c r="E24" s="160"/>
      <c r="F24" s="145"/>
      <c r="G24" s="798"/>
      <c r="H24" s="799"/>
      <c r="I24" s="160"/>
      <c r="J24" s="145"/>
      <c r="K24" s="450"/>
      <c r="L24" s="450"/>
      <c r="M24" s="450"/>
      <c r="N24" s="450"/>
      <c r="O24" s="450"/>
      <c r="P24" s="450"/>
      <c r="Q24" s="450"/>
    </row>
    <row r="25" spans="1:17" s="146" customFormat="1" ht="52.5" customHeight="1" x14ac:dyDescent="0.2">
      <c r="A25" s="263">
        <v>18</v>
      </c>
      <c r="B25" s="160"/>
      <c r="C25" s="145"/>
      <c r="D25" s="145"/>
      <c r="E25" s="160"/>
      <c r="F25" s="145"/>
      <c r="G25" s="798"/>
      <c r="H25" s="799"/>
      <c r="I25" s="160"/>
      <c r="J25" s="145"/>
      <c r="K25" s="450"/>
      <c r="L25" s="450"/>
      <c r="M25" s="450"/>
      <c r="N25" s="450"/>
      <c r="O25" s="450"/>
      <c r="P25" s="450"/>
      <c r="Q25" s="450"/>
    </row>
    <row r="26" spans="1:17" s="146" customFormat="1" ht="52.5" customHeight="1" x14ac:dyDescent="0.2">
      <c r="A26" s="263">
        <v>19</v>
      </c>
      <c r="B26" s="160"/>
      <c r="C26" s="145"/>
      <c r="D26" s="145"/>
      <c r="E26" s="160"/>
      <c r="F26" s="145"/>
      <c r="G26" s="798"/>
      <c r="H26" s="799"/>
      <c r="I26" s="160"/>
      <c r="J26" s="145"/>
      <c r="K26" s="450"/>
      <c r="L26" s="450"/>
      <c r="M26" s="450"/>
      <c r="N26" s="450"/>
      <c r="O26" s="450"/>
      <c r="P26" s="450"/>
      <c r="Q26" s="450"/>
    </row>
    <row r="27" spans="1:17" s="146" customFormat="1" ht="52.5" customHeight="1" x14ac:dyDescent="0.2">
      <c r="A27" s="263">
        <v>20</v>
      </c>
      <c r="B27" s="160"/>
      <c r="C27" s="145"/>
      <c r="D27" s="145"/>
      <c r="E27" s="160"/>
      <c r="F27" s="145"/>
      <c r="G27" s="798"/>
      <c r="H27" s="799"/>
      <c r="I27" s="160"/>
      <c r="J27" s="145"/>
      <c r="K27" s="450"/>
      <c r="L27" s="450"/>
      <c r="M27" s="450"/>
      <c r="N27" s="450"/>
      <c r="O27" s="450"/>
      <c r="P27" s="450"/>
      <c r="Q27" s="450"/>
    </row>
    <row r="28" spans="1:17" s="146" customFormat="1" ht="52.5" customHeight="1" x14ac:dyDescent="0.2">
      <c r="A28" s="263">
        <v>21</v>
      </c>
      <c r="B28" s="160"/>
      <c r="C28" s="145"/>
      <c r="D28" s="145"/>
      <c r="E28" s="160"/>
      <c r="F28" s="145"/>
      <c r="G28" s="798"/>
      <c r="H28" s="799"/>
      <c r="I28" s="160"/>
      <c r="J28" s="145"/>
      <c r="K28" s="450"/>
      <c r="L28" s="450"/>
      <c r="M28" s="450"/>
      <c r="N28" s="450"/>
      <c r="O28" s="450"/>
      <c r="P28" s="450"/>
      <c r="Q28" s="450"/>
    </row>
    <row r="29" spans="1:17" s="146" customFormat="1" ht="52.5" customHeight="1" x14ac:dyDescent="0.2">
      <c r="A29" s="263">
        <v>22</v>
      </c>
      <c r="B29" s="160"/>
      <c r="C29" s="145"/>
      <c r="D29" s="145"/>
      <c r="E29" s="160"/>
      <c r="F29" s="145"/>
      <c r="G29" s="798"/>
      <c r="H29" s="799"/>
      <c r="I29" s="160"/>
      <c r="J29" s="145"/>
      <c r="K29" s="450"/>
      <c r="L29" s="450"/>
      <c r="M29" s="450"/>
      <c r="N29" s="450"/>
      <c r="O29" s="450"/>
      <c r="P29" s="450"/>
      <c r="Q29" s="450"/>
    </row>
    <row r="30" spans="1:17" s="146" customFormat="1" ht="52.5" customHeight="1" x14ac:dyDescent="0.2">
      <c r="A30" s="263">
        <v>23</v>
      </c>
      <c r="B30" s="160"/>
      <c r="C30" s="145"/>
      <c r="D30" s="145"/>
      <c r="E30" s="160"/>
      <c r="F30" s="145"/>
      <c r="G30" s="798"/>
      <c r="H30" s="799"/>
      <c r="I30" s="160"/>
      <c r="J30" s="145"/>
      <c r="K30" s="450"/>
      <c r="L30" s="450"/>
      <c r="M30" s="450"/>
      <c r="N30" s="450"/>
      <c r="O30" s="450"/>
      <c r="P30" s="450"/>
      <c r="Q30" s="450"/>
    </row>
    <row r="31" spans="1:17" s="146" customFormat="1" ht="52.5" customHeight="1" x14ac:dyDescent="0.2">
      <c r="A31" s="263">
        <v>24</v>
      </c>
      <c r="B31" s="160"/>
      <c r="C31" s="145"/>
      <c r="D31" s="145"/>
      <c r="E31" s="160"/>
      <c r="F31" s="145"/>
      <c r="G31" s="798"/>
      <c r="H31" s="799"/>
      <c r="I31" s="160"/>
      <c r="J31" s="145"/>
      <c r="K31" s="450"/>
      <c r="L31" s="450"/>
      <c r="M31" s="450"/>
      <c r="N31" s="450"/>
      <c r="O31" s="450"/>
      <c r="P31" s="450"/>
      <c r="Q31" s="450"/>
    </row>
    <row r="32" spans="1:17" s="146" customFormat="1" ht="52.5" customHeight="1" x14ac:dyDescent="0.2">
      <c r="A32" s="263">
        <v>25</v>
      </c>
      <c r="B32" s="160"/>
      <c r="C32" s="145"/>
      <c r="D32" s="145"/>
      <c r="E32" s="160"/>
      <c r="F32" s="145"/>
      <c r="G32" s="798"/>
      <c r="H32" s="799"/>
      <c r="I32" s="160"/>
      <c r="J32" s="145"/>
      <c r="K32" s="450"/>
      <c r="L32" s="450"/>
      <c r="M32" s="450"/>
      <c r="N32" s="450"/>
      <c r="O32" s="450"/>
      <c r="P32" s="450"/>
      <c r="Q32" s="450"/>
    </row>
    <row r="33" ht="53.25" customHeight="1" x14ac:dyDescent="0.25"/>
    <row r="34" ht="53.25" customHeight="1" x14ac:dyDescent="0.25"/>
    <row r="35" ht="53.25" customHeight="1" x14ac:dyDescent="0.25"/>
    <row r="36" ht="53.25" customHeight="1" x14ac:dyDescent="0.25"/>
    <row r="37" ht="53.25" customHeight="1" x14ac:dyDescent="0.25"/>
    <row r="38" ht="53.25" customHeight="1" x14ac:dyDescent="0.25"/>
    <row r="39" ht="53.25" customHeight="1" x14ac:dyDescent="0.25"/>
    <row r="40" ht="53.25" customHeight="1" x14ac:dyDescent="0.25"/>
    <row r="41" ht="53.25" customHeight="1" x14ac:dyDescent="0.25"/>
    <row r="42" ht="53.25" customHeight="1" x14ac:dyDescent="0.25"/>
    <row r="43" ht="53.25" customHeight="1" x14ac:dyDescent="0.25"/>
    <row r="44" ht="53.25" customHeight="1" x14ac:dyDescent="0.25"/>
    <row r="45" ht="53.25" customHeight="1" x14ac:dyDescent="0.25"/>
    <row r="46" ht="53.25" customHeight="1" x14ac:dyDescent="0.25"/>
    <row r="47" ht="53.25" customHeight="1" x14ac:dyDescent="0.25"/>
    <row r="48" ht="53.25" customHeight="1" x14ac:dyDescent="0.25"/>
    <row r="49" ht="53.25" customHeight="1" x14ac:dyDescent="0.25"/>
    <row r="50" ht="53.25" customHeight="1" x14ac:dyDescent="0.25"/>
    <row r="51" ht="53.25" customHeight="1" x14ac:dyDescent="0.25"/>
    <row r="52" ht="53.25" customHeight="1" x14ac:dyDescent="0.25"/>
  </sheetData>
  <sheetProtection password="DC9F" sheet="1" objects="1" scenarios="1" formatRows="0" insertRows="0"/>
  <autoFilter ref="B7:J7"/>
  <mergeCells count="32">
    <mergeCell ref="G23:H23"/>
    <mergeCell ref="G24:H24"/>
    <mergeCell ref="G25:H25"/>
    <mergeCell ref="G26:H26"/>
    <mergeCell ref="G32:H32"/>
    <mergeCell ref="G27:H27"/>
    <mergeCell ref="G28:H28"/>
    <mergeCell ref="G29:H29"/>
    <mergeCell ref="G30:H30"/>
    <mergeCell ref="G31:H31"/>
    <mergeCell ref="G22:H22"/>
    <mergeCell ref="G12:H12"/>
    <mergeCell ref="G13:H13"/>
    <mergeCell ref="G14:H14"/>
    <mergeCell ref="G15:H15"/>
    <mergeCell ref="G16:H16"/>
    <mergeCell ref="G21:H21"/>
    <mergeCell ref="G18:H18"/>
    <mergeCell ref="G19:H19"/>
    <mergeCell ref="G20:H20"/>
    <mergeCell ref="G17:H17"/>
    <mergeCell ref="A3:J3"/>
    <mergeCell ref="A5:A6"/>
    <mergeCell ref="I5:I6"/>
    <mergeCell ref="B5:B6"/>
    <mergeCell ref="J5:J6"/>
    <mergeCell ref="G8:H8"/>
    <mergeCell ref="G9:H9"/>
    <mergeCell ref="G10:H10"/>
    <mergeCell ref="G11:H11"/>
    <mergeCell ref="F5:H5"/>
    <mergeCell ref="G6:H6"/>
  </mergeCells>
  <dataValidations count="3">
    <dataValidation type="list" allowBlank="1" showInputMessage="1" showErrorMessage="1" sqref="E9:E32">
      <formula1>$K$1:$K$4</formula1>
    </dataValidation>
    <dataValidation type="list" allowBlank="1" showInputMessage="1" showErrorMessage="1" sqref="E8">
      <formula1>"1- Não cumpriu qualquer critério de sucesso,2- Cumpriu menos de metade dos critérios de sucesso,3- Cumpriu pelo menos metade dos critérios de sucesso,4- Cumpriu todos os critérios de sucesso"</formula1>
    </dataValidation>
    <dataValidation type="list" allowBlank="1" showInputMessage="1" showErrorMessage="1" sqref="B8:B32">
      <formula1>"Eixo 1 - Apoio à melhoria das aprendizagens,Eixo 2 - Prevenção do abandono, absentismo e indisciplina,Eixo 3 - Organização e Gestão,Eixo 4 - Relação Escola -Famílias - Comunidade e Parcerias"</formula1>
    </dataValidation>
  </dataValidations>
  <hyperlinks>
    <hyperlink ref="J2" location="'6_Grau de satisfação'!A1" display="Seguinte"/>
    <hyperlink ref="I2" location="'5.1 - Metas Gerais'!A1" display="Anterior"/>
    <hyperlink ref="H2" location="Início!A1" display="Início"/>
  </hyperlinks>
  <printOptions horizontalCentered="1"/>
  <pageMargins left="0.15748031496062992" right="0.15748031496062992" top="0.39370078740157483" bottom="0.51181102362204722" header="0.31496062992125984" footer="0.31496062992125984"/>
  <pageSetup paperSize="8" scale="7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dimension ref="A1:J32"/>
  <sheetViews>
    <sheetView showGridLines="0" zoomScale="115" zoomScaleNormal="115" workbookViewId="0">
      <selection activeCell="H2" sqref="H2"/>
    </sheetView>
  </sheetViews>
  <sheetFormatPr defaultRowHeight="12.75" x14ac:dyDescent="0.2"/>
  <cols>
    <col min="1" max="1" width="5" style="33" customWidth="1"/>
    <col min="2" max="2" width="3.85546875" style="33" customWidth="1"/>
    <col min="3" max="8" width="13.140625" style="33" customWidth="1"/>
    <col min="9" max="9" width="15.140625" style="33" hidden="1" customWidth="1"/>
    <col min="10" max="16384" width="9.140625" style="33"/>
  </cols>
  <sheetData>
    <row r="1" spans="1:10" ht="30" customHeight="1" x14ac:dyDescent="0.2">
      <c r="A1" s="819" t="s">
        <v>80</v>
      </c>
      <c r="B1" s="819"/>
      <c r="C1" s="820"/>
      <c r="D1" s="820"/>
      <c r="E1" s="820"/>
      <c r="F1" s="820"/>
      <c r="G1" s="820"/>
      <c r="H1" s="820"/>
    </row>
    <row r="2" spans="1:10" x14ac:dyDescent="0.2">
      <c r="H2" s="67" t="s">
        <v>150</v>
      </c>
    </row>
    <row r="3" spans="1:10" ht="30" customHeight="1" x14ac:dyDescent="0.2">
      <c r="A3" s="813" t="s">
        <v>188</v>
      </c>
      <c r="B3" s="813"/>
      <c r="C3" s="813"/>
      <c r="D3" s="813"/>
      <c r="E3" s="813"/>
      <c r="F3" s="813"/>
      <c r="G3" s="813"/>
      <c r="H3" s="813"/>
    </row>
    <row r="4" spans="1:10" ht="15" customHeight="1" x14ac:dyDescent="0.2">
      <c r="A4" s="814" t="s">
        <v>35</v>
      </c>
      <c r="B4" s="34">
        <v>1</v>
      </c>
      <c r="C4" s="816" t="s">
        <v>177</v>
      </c>
      <c r="D4" s="817"/>
      <c r="E4" s="817"/>
      <c r="F4" s="817"/>
      <c r="G4" s="817"/>
      <c r="H4" s="818"/>
      <c r="I4" s="35" t="s">
        <v>26</v>
      </c>
      <c r="J4" s="36"/>
    </row>
    <row r="5" spans="1:10" ht="26.25" customHeight="1" x14ac:dyDescent="0.2">
      <c r="A5" s="815"/>
      <c r="B5" s="34">
        <v>2</v>
      </c>
      <c r="C5" s="816" t="s">
        <v>179</v>
      </c>
      <c r="D5" s="817"/>
      <c r="E5" s="817"/>
      <c r="F5" s="817"/>
      <c r="G5" s="817"/>
      <c r="H5" s="818"/>
      <c r="I5" s="35" t="s">
        <v>27</v>
      </c>
      <c r="J5" s="36"/>
    </row>
    <row r="6" spans="1:10" ht="15" customHeight="1" x14ac:dyDescent="0.2">
      <c r="A6" s="815"/>
      <c r="B6" s="34">
        <v>3</v>
      </c>
      <c r="C6" s="816" t="s">
        <v>178</v>
      </c>
      <c r="D6" s="817"/>
      <c r="E6" s="817"/>
      <c r="F6" s="817"/>
      <c r="G6" s="817"/>
      <c r="H6" s="818"/>
      <c r="I6" s="35" t="s">
        <v>36</v>
      </c>
      <c r="J6" s="36"/>
    </row>
    <row r="7" spans="1:10" ht="15" customHeight="1" x14ac:dyDescent="0.2">
      <c r="A7" s="815"/>
      <c r="B7" s="34">
        <v>4</v>
      </c>
      <c r="C7" s="816" t="s">
        <v>71</v>
      </c>
      <c r="D7" s="817"/>
      <c r="E7" s="817"/>
      <c r="F7" s="817"/>
      <c r="G7" s="817"/>
      <c r="H7" s="818"/>
      <c r="I7" s="35" t="s">
        <v>28</v>
      </c>
      <c r="J7" s="36"/>
    </row>
    <row r="8" spans="1:10" ht="15" customHeight="1" x14ac:dyDescent="0.2">
      <c r="A8" s="815"/>
      <c r="B8" s="34">
        <v>5</v>
      </c>
      <c r="C8" s="816" t="s">
        <v>68</v>
      </c>
      <c r="D8" s="817"/>
      <c r="E8" s="817"/>
      <c r="F8" s="817"/>
      <c r="G8" s="817"/>
      <c r="H8" s="818"/>
      <c r="I8" s="35" t="s">
        <v>70</v>
      </c>
      <c r="J8" s="36"/>
    </row>
    <row r="9" spans="1:10" ht="30" customHeight="1" x14ac:dyDescent="0.2">
      <c r="A9" s="813" t="s">
        <v>172</v>
      </c>
      <c r="B9" s="813"/>
      <c r="C9" s="813"/>
      <c r="D9" s="813"/>
      <c r="E9" s="813"/>
      <c r="F9" s="813"/>
      <c r="G9" s="813"/>
      <c r="H9" s="813"/>
    </row>
    <row r="10" spans="1:10" ht="15" customHeight="1" x14ac:dyDescent="0.2">
      <c r="A10" s="814" t="s">
        <v>35</v>
      </c>
      <c r="B10" s="34">
        <v>1</v>
      </c>
      <c r="C10" s="816" t="s">
        <v>38</v>
      </c>
      <c r="D10" s="817"/>
      <c r="E10" s="817"/>
      <c r="F10" s="817"/>
      <c r="G10" s="817"/>
      <c r="H10" s="818"/>
      <c r="I10" s="35" t="s">
        <v>29</v>
      </c>
      <c r="J10" s="36"/>
    </row>
    <row r="11" spans="1:10" ht="15" customHeight="1" x14ac:dyDescent="0.2">
      <c r="A11" s="815"/>
      <c r="B11" s="34">
        <v>2</v>
      </c>
      <c r="C11" s="816" t="s">
        <v>180</v>
      </c>
      <c r="D11" s="817"/>
      <c r="E11" s="817"/>
      <c r="F11" s="817"/>
      <c r="G11" s="817"/>
      <c r="H11" s="818"/>
      <c r="I11" s="35" t="s">
        <v>30</v>
      </c>
      <c r="J11" s="36"/>
    </row>
    <row r="12" spans="1:10" ht="15" customHeight="1" x14ac:dyDescent="0.2">
      <c r="A12" s="815"/>
      <c r="B12" s="34">
        <v>3</v>
      </c>
      <c r="C12" s="816" t="s">
        <v>181</v>
      </c>
      <c r="D12" s="817"/>
      <c r="E12" s="817"/>
      <c r="F12" s="817"/>
      <c r="G12" s="817"/>
      <c r="H12" s="818"/>
      <c r="I12" s="35" t="s">
        <v>72</v>
      </c>
      <c r="J12" s="36"/>
    </row>
    <row r="13" spans="1:10" ht="15" customHeight="1" x14ac:dyDescent="0.2">
      <c r="A13" s="815"/>
      <c r="B13" s="34">
        <v>4</v>
      </c>
      <c r="C13" s="816" t="s">
        <v>39</v>
      </c>
      <c r="D13" s="817"/>
      <c r="E13" s="817"/>
      <c r="F13" s="817"/>
      <c r="G13" s="817"/>
      <c r="H13" s="818"/>
      <c r="I13" s="35" t="s">
        <v>73</v>
      </c>
      <c r="J13" s="36"/>
    </row>
    <row r="14" spans="1:10" ht="15" customHeight="1" x14ac:dyDescent="0.2">
      <c r="A14" s="815"/>
      <c r="B14" s="34">
        <v>5</v>
      </c>
      <c r="C14" s="816" t="s">
        <v>182</v>
      </c>
      <c r="D14" s="817"/>
      <c r="E14" s="817"/>
      <c r="F14" s="817"/>
      <c r="G14" s="817"/>
      <c r="H14" s="818"/>
      <c r="I14" s="37" t="s">
        <v>41</v>
      </c>
      <c r="J14" s="36"/>
    </row>
    <row r="15" spans="1:10" ht="23.25" customHeight="1" x14ac:dyDescent="0.2">
      <c r="A15" s="815"/>
      <c r="B15" s="34">
        <v>6</v>
      </c>
      <c r="C15" s="816" t="s">
        <v>74</v>
      </c>
      <c r="D15" s="817"/>
      <c r="E15" s="817"/>
      <c r="F15" s="817"/>
      <c r="G15" s="817"/>
      <c r="H15" s="818"/>
      <c r="I15" s="35" t="s">
        <v>37</v>
      </c>
      <c r="J15" s="36"/>
    </row>
    <row r="16" spans="1:10" ht="15" customHeight="1" x14ac:dyDescent="0.2">
      <c r="A16" s="815"/>
      <c r="B16" s="34">
        <v>7</v>
      </c>
      <c r="C16" s="816" t="s">
        <v>40</v>
      </c>
      <c r="D16" s="817"/>
      <c r="E16" s="817"/>
      <c r="F16" s="817"/>
      <c r="G16" s="817"/>
      <c r="H16" s="818"/>
      <c r="I16" s="35"/>
      <c r="J16" s="36"/>
    </row>
    <row r="17" spans="1:10" ht="15" customHeight="1" x14ac:dyDescent="0.2">
      <c r="A17" s="815"/>
      <c r="B17" s="34">
        <v>8</v>
      </c>
      <c r="C17" s="816" t="s">
        <v>68</v>
      </c>
      <c r="D17" s="817"/>
      <c r="E17" s="817"/>
      <c r="F17" s="817"/>
      <c r="G17" s="817"/>
      <c r="H17" s="818"/>
      <c r="I17" s="35" t="s">
        <v>69</v>
      </c>
      <c r="J17" s="36"/>
    </row>
    <row r="18" spans="1:10" ht="30" customHeight="1" x14ac:dyDescent="0.2">
      <c r="A18" s="813" t="s">
        <v>173</v>
      </c>
      <c r="B18" s="813"/>
      <c r="C18" s="813"/>
      <c r="D18" s="813"/>
      <c r="E18" s="813"/>
      <c r="F18" s="813"/>
      <c r="G18" s="813"/>
      <c r="H18" s="813"/>
      <c r="I18" s="38"/>
    </row>
    <row r="19" spans="1:10" ht="15" customHeight="1" x14ac:dyDescent="0.2">
      <c r="A19" s="814" t="s">
        <v>35</v>
      </c>
      <c r="B19" s="34">
        <v>1</v>
      </c>
      <c r="C19" s="816" t="s">
        <v>183</v>
      </c>
      <c r="D19" s="817"/>
      <c r="E19" s="817"/>
      <c r="F19" s="817"/>
      <c r="G19" s="817"/>
      <c r="H19" s="818"/>
      <c r="I19" s="35" t="s">
        <v>31</v>
      </c>
      <c r="J19" s="36"/>
    </row>
    <row r="20" spans="1:10" ht="15" customHeight="1" x14ac:dyDescent="0.2">
      <c r="A20" s="815"/>
      <c r="B20" s="34">
        <v>2</v>
      </c>
      <c r="C20" s="816" t="s">
        <v>75</v>
      </c>
      <c r="D20" s="817"/>
      <c r="E20" s="817"/>
      <c r="F20" s="817"/>
      <c r="G20" s="817"/>
      <c r="H20" s="818"/>
      <c r="I20" s="35" t="s">
        <v>46</v>
      </c>
      <c r="J20" s="36"/>
    </row>
    <row r="21" spans="1:10" ht="15" customHeight="1" x14ac:dyDescent="0.2">
      <c r="A21" s="815"/>
      <c r="B21" s="34">
        <v>3</v>
      </c>
      <c r="C21" s="816" t="s">
        <v>189</v>
      </c>
      <c r="D21" s="817"/>
      <c r="E21" s="817"/>
      <c r="F21" s="817"/>
      <c r="G21" s="817"/>
      <c r="H21" s="818"/>
      <c r="I21" s="35" t="s">
        <v>43</v>
      </c>
      <c r="J21" s="36"/>
    </row>
    <row r="22" spans="1:10" ht="15" customHeight="1" x14ac:dyDescent="0.2">
      <c r="A22" s="815"/>
      <c r="B22" s="34">
        <v>4</v>
      </c>
      <c r="C22" s="816" t="s">
        <v>184</v>
      </c>
      <c r="D22" s="817"/>
      <c r="E22" s="817"/>
      <c r="F22" s="817"/>
      <c r="G22" s="817"/>
      <c r="H22" s="818"/>
      <c r="I22" s="35" t="s">
        <v>32</v>
      </c>
      <c r="J22" s="36"/>
    </row>
    <row r="23" spans="1:10" ht="15" customHeight="1" x14ac:dyDescent="0.2">
      <c r="A23" s="815"/>
      <c r="B23" s="34">
        <v>5</v>
      </c>
      <c r="C23" s="816" t="s">
        <v>185</v>
      </c>
      <c r="D23" s="817"/>
      <c r="E23" s="817"/>
      <c r="F23" s="817"/>
      <c r="G23" s="817"/>
      <c r="H23" s="818"/>
      <c r="I23" s="35" t="s">
        <v>33</v>
      </c>
      <c r="J23" s="36"/>
    </row>
    <row r="24" spans="1:10" ht="15" customHeight="1" x14ac:dyDescent="0.2">
      <c r="A24" s="815"/>
      <c r="B24" s="34">
        <v>6</v>
      </c>
      <c r="C24" s="816" t="s">
        <v>186</v>
      </c>
      <c r="D24" s="817"/>
      <c r="E24" s="817"/>
      <c r="F24" s="817"/>
      <c r="G24" s="817"/>
      <c r="H24" s="818"/>
      <c r="I24" s="35" t="s">
        <v>42</v>
      </c>
      <c r="J24" s="36"/>
    </row>
    <row r="25" spans="1:10" ht="15" customHeight="1" x14ac:dyDescent="0.2">
      <c r="A25" s="815"/>
      <c r="B25" s="34">
        <v>7</v>
      </c>
      <c r="C25" s="816" t="s">
        <v>68</v>
      </c>
      <c r="D25" s="817"/>
      <c r="E25" s="817"/>
      <c r="F25" s="817"/>
      <c r="G25" s="817"/>
      <c r="H25" s="818"/>
      <c r="I25" s="35" t="s">
        <v>69</v>
      </c>
      <c r="J25" s="36"/>
    </row>
    <row r="26" spans="1:10" ht="30" customHeight="1" x14ac:dyDescent="0.2">
      <c r="A26" s="813" t="s">
        <v>174</v>
      </c>
      <c r="B26" s="813"/>
      <c r="C26" s="813"/>
      <c r="D26" s="813"/>
      <c r="E26" s="813"/>
      <c r="F26" s="813"/>
      <c r="G26" s="813"/>
      <c r="H26" s="813"/>
    </row>
    <row r="27" spans="1:10" ht="15" customHeight="1" x14ac:dyDescent="0.2">
      <c r="A27" s="814" t="s">
        <v>35</v>
      </c>
      <c r="B27" s="34">
        <v>1</v>
      </c>
      <c r="C27" s="816" t="s">
        <v>187</v>
      </c>
      <c r="D27" s="817"/>
      <c r="E27" s="817"/>
      <c r="F27" s="817"/>
      <c r="G27" s="817"/>
      <c r="H27" s="818"/>
      <c r="I27" s="39" t="s">
        <v>34</v>
      </c>
      <c r="J27" s="36"/>
    </row>
    <row r="28" spans="1:10" ht="15" customHeight="1" x14ac:dyDescent="0.2">
      <c r="A28" s="815"/>
      <c r="B28" s="34">
        <v>2</v>
      </c>
      <c r="C28" s="816" t="s">
        <v>190</v>
      </c>
      <c r="D28" s="817"/>
      <c r="E28" s="817"/>
      <c r="F28" s="817"/>
      <c r="G28" s="817"/>
      <c r="H28" s="818"/>
      <c r="I28" s="39" t="s">
        <v>45</v>
      </c>
      <c r="J28" s="36"/>
    </row>
    <row r="29" spans="1:10" ht="15" customHeight="1" x14ac:dyDescent="0.2">
      <c r="A29" s="815"/>
      <c r="B29" s="34">
        <v>3</v>
      </c>
      <c r="C29" s="816" t="s">
        <v>191</v>
      </c>
      <c r="D29" s="817"/>
      <c r="E29" s="817"/>
      <c r="F29" s="817"/>
      <c r="G29" s="817"/>
      <c r="H29" s="818"/>
      <c r="I29" s="39" t="s">
        <v>76</v>
      </c>
      <c r="J29" s="36"/>
    </row>
    <row r="30" spans="1:10" ht="15" customHeight="1" x14ac:dyDescent="0.2">
      <c r="A30" s="815"/>
      <c r="B30" s="34">
        <v>4</v>
      </c>
      <c r="C30" s="816" t="s">
        <v>77</v>
      </c>
      <c r="D30" s="817"/>
      <c r="E30" s="817"/>
      <c r="F30" s="817"/>
      <c r="G30" s="817"/>
      <c r="H30" s="818"/>
      <c r="I30" s="39" t="s">
        <v>44</v>
      </c>
      <c r="J30" s="36"/>
    </row>
    <row r="31" spans="1:10" ht="15" customHeight="1" x14ac:dyDescent="0.2">
      <c r="A31" s="815"/>
      <c r="B31" s="34">
        <v>5</v>
      </c>
      <c r="C31" s="816" t="s">
        <v>68</v>
      </c>
      <c r="D31" s="817"/>
      <c r="E31" s="817"/>
      <c r="F31" s="817"/>
      <c r="G31" s="817"/>
      <c r="H31" s="818"/>
      <c r="I31" s="39" t="s">
        <v>69</v>
      </c>
      <c r="J31" s="36"/>
    </row>
    <row r="32" spans="1:10" x14ac:dyDescent="0.2">
      <c r="C32" s="35"/>
    </row>
  </sheetData>
  <mergeCells count="34">
    <mergeCell ref="C28:H28"/>
    <mergeCell ref="C29:H29"/>
    <mergeCell ref="C31:H31"/>
    <mergeCell ref="C15:H15"/>
    <mergeCell ref="C30:H30"/>
    <mergeCell ref="A26:H26"/>
    <mergeCell ref="A27:A31"/>
    <mergeCell ref="C27:H27"/>
    <mergeCell ref="C25:H25"/>
    <mergeCell ref="C24:H24"/>
    <mergeCell ref="A19:A25"/>
    <mergeCell ref="C19:H19"/>
    <mergeCell ref="C20:H20"/>
    <mergeCell ref="C21:H21"/>
    <mergeCell ref="C22:H22"/>
    <mergeCell ref="C23:H23"/>
    <mergeCell ref="A1:H1"/>
    <mergeCell ref="A3:H3"/>
    <mergeCell ref="A4:A8"/>
    <mergeCell ref="C4:H4"/>
    <mergeCell ref="C5:H5"/>
    <mergeCell ref="C6:H6"/>
    <mergeCell ref="C7:H7"/>
    <mergeCell ref="C8:H8"/>
    <mergeCell ref="A9:H9"/>
    <mergeCell ref="A10:A17"/>
    <mergeCell ref="A18:H18"/>
    <mergeCell ref="C14:H14"/>
    <mergeCell ref="C17:H17"/>
    <mergeCell ref="C16:H16"/>
    <mergeCell ref="C12:H12"/>
    <mergeCell ref="C13:H13"/>
    <mergeCell ref="C10:H10"/>
    <mergeCell ref="C11:H11"/>
  </mergeCells>
  <phoneticPr fontId="6" type="noConversion"/>
  <hyperlinks>
    <hyperlink ref="H2" location="'6_Classif Ações'!A1" display="VOLTAR"/>
  </hyperlinks>
  <pageMargins left="0.74803149606299213" right="0.74803149606299213" top="0.86614173228346458" bottom="0.47244094488188981" header="0" footer="0"/>
  <pageSetup paperSize="9" orientation="portrait" r:id="rId1"/>
  <headerFooter alignWithMargins="0">
    <oddHeader>&amp;C&amp;"Calibri,Negrito"&amp;16Relatório TEIP 2011/2012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16</vt:i4>
      </vt:variant>
      <vt:variant>
        <vt:lpstr>Intervalos com nome</vt:lpstr>
      </vt:variant>
      <vt:variant>
        <vt:i4>18</vt:i4>
      </vt:variant>
    </vt:vector>
  </HeadingPairs>
  <TitlesOfParts>
    <vt:vector size="34" baseType="lpstr">
      <vt:lpstr>Início</vt:lpstr>
      <vt:lpstr>Atualização de dados</vt:lpstr>
      <vt:lpstr>1_IAA</vt:lpstr>
      <vt:lpstr>2_Av I</vt:lpstr>
      <vt:lpstr>3_Av Ext</vt:lpstr>
      <vt:lpstr>4_Indisciplina</vt:lpstr>
      <vt:lpstr>5.1 - Metas Gerais</vt:lpstr>
      <vt:lpstr>5.2 - Ações</vt:lpstr>
      <vt:lpstr>6_Classif Ações_PDF</vt:lpstr>
      <vt:lpstr>6_Grau de satisfação</vt:lpstr>
      <vt:lpstr>7_Trabalho em Rede</vt:lpstr>
      <vt:lpstr>8_Ações de capacitação 2014_15</vt:lpstr>
      <vt:lpstr>9_Ações de capacitação 2013_14</vt:lpstr>
      <vt:lpstr>10 e 11</vt:lpstr>
      <vt:lpstr>12_Comentários</vt:lpstr>
      <vt:lpstr>Folha1</vt:lpstr>
      <vt:lpstr>_3.1_____Avaliação_Aferida_4.º_ano</vt:lpstr>
      <vt:lpstr>_3.2_____Avaliação_Aferida_6.º_ano</vt:lpstr>
      <vt:lpstr>_3.3_____Avaliação_Aferida_9.º_ano</vt:lpstr>
      <vt:lpstr>_3.4_____Avaliação_Aferida_12.º_ano</vt:lpstr>
      <vt:lpstr>'1_IAA'!Área_de_Impressão</vt:lpstr>
      <vt:lpstr>'3_Av Ext'!Área_de_Impressão</vt:lpstr>
      <vt:lpstr>'5.1 - Metas Gerais'!Área_de_Impressão</vt:lpstr>
      <vt:lpstr>'5.2 - Ações'!Área_de_Impressão</vt:lpstr>
      <vt:lpstr>'6_Classif Ações_PDF'!Área_de_Impressão</vt:lpstr>
      <vt:lpstr>'8_Ações de capacitação 2014_15'!Área_de_Impressão</vt:lpstr>
      <vt:lpstr>'9_Ações de capacitação 2013_14'!Área_de_Impressão</vt:lpstr>
      <vt:lpstr>'1_IAA'!Títulos_de_Impressão</vt:lpstr>
      <vt:lpstr>'2_Av I'!Títulos_de_Impressão</vt:lpstr>
      <vt:lpstr>'3_Av Ext'!Títulos_de_Impressão</vt:lpstr>
      <vt:lpstr>'5.1 - Metas Gerais'!Títulos_de_Impressão</vt:lpstr>
      <vt:lpstr>'5.2 - Ações'!Títulos_de_Impressão</vt:lpstr>
      <vt:lpstr>'8_Ações de capacitação 2014_15'!Títulos_de_Impressão</vt:lpstr>
      <vt:lpstr>'9_Ações de capacitação 2013_14'!Títulos_de_Impressão</vt:lpstr>
    </vt:vector>
  </TitlesOfParts>
  <Company>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fmendes</dc:creator>
  <cp:lastModifiedBy>Joao Pereira</cp:lastModifiedBy>
  <cp:lastPrinted>2015-09-17T10:09:36Z</cp:lastPrinted>
  <dcterms:created xsi:type="dcterms:W3CDTF">2011-02-11T14:58:19Z</dcterms:created>
  <dcterms:modified xsi:type="dcterms:W3CDTF">2015-09-17T10:18:37Z</dcterms:modified>
</cp:coreProperties>
</file>